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0" windowWidth="18120" windowHeight="11820" activeTab="0"/>
  </bookViews>
  <sheets>
    <sheet name="HxSimulation" sheetId="1" r:id="rId1"/>
  </sheets>
  <definedNames/>
  <calcPr fullCalcOnLoad="1"/>
</workbook>
</file>

<file path=xl/sharedStrings.xml><?xml version="1.0" encoding="utf-8"?>
<sst xmlns="http://schemas.openxmlformats.org/spreadsheetml/2006/main" count="68" uniqueCount="42">
  <si>
    <t>G</t>
  </si>
  <si>
    <t>kg/hr</t>
  </si>
  <si>
    <t>LMTD</t>
  </si>
  <si>
    <t>deg-C</t>
  </si>
  <si>
    <t>U</t>
  </si>
  <si>
    <t>A</t>
  </si>
  <si>
    <t>m2</t>
  </si>
  <si>
    <t>Tin</t>
  </si>
  <si>
    <t>Tout</t>
  </si>
  <si>
    <t>GJ/hr</t>
  </si>
  <si>
    <t>kJ/kg-K</t>
  </si>
  <si>
    <t>AU</t>
  </si>
  <si>
    <t>deg.C</t>
  </si>
  <si>
    <t>kJ/hr-K</t>
  </si>
  <si>
    <t>kJ/m2hr-K</t>
  </si>
  <si>
    <t>kJ/m2hr</t>
  </si>
  <si>
    <t>Qsolar</t>
  </si>
  <si>
    <t>kJ</t>
  </si>
  <si>
    <t>kcal</t>
  </si>
  <si>
    <t>kJ/kg</t>
  </si>
  <si>
    <t>1kW/m2</t>
  </si>
  <si>
    <t>Surplus heat over % from solar radiation</t>
  </si>
  <si>
    <t>Original design</t>
  </si>
  <si>
    <t>Simulation</t>
  </si>
  <si>
    <t>Air</t>
  </si>
  <si>
    <t>MeOH</t>
  </si>
  <si>
    <t>蒸留塔本体などへの大陽輻射熱を考慮して5%に増やしている。</t>
  </si>
  <si>
    <t>Sim/Ori</t>
  </si>
  <si>
    <t>Aprofile</t>
  </si>
  <si>
    <t>Qinsolation</t>
  </si>
  <si>
    <t>Qtotal</t>
  </si>
  <si>
    <t>Latent heat</t>
  </si>
  <si>
    <t>Cp @Tin</t>
  </si>
  <si>
    <t>Cp @Tout</t>
  </si>
  <si>
    <t>空気側とMeOH側の熱負荷が同じになるように空気側出口温度を変えている。</t>
  </si>
  <si>
    <t>空気流量(kg/h)はここでは空気温度に逆比例として計算している。つまり、体積流量を一定にしているので。</t>
  </si>
  <si>
    <t>空気温度=設計温度</t>
  </si>
  <si>
    <t>空気温度=最高温度</t>
  </si>
  <si>
    <t>空気温度変更前後でのAU（伝面×総括伝熱係数）を一定にするように、</t>
  </si>
  <si>
    <t>プロセス側入口温度を変えている。</t>
  </si>
  <si>
    <t>作成月日</t>
  </si>
  <si>
    <t>2009.01.28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</si>
</sst>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  <numFmt numFmtId="179" formatCode="0.000_ "/>
    <numFmt numFmtId="180" formatCode="0.00_);[Red]\(0.00\)"/>
    <numFmt numFmtId="181" formatCode="0.0000_ "/>
    <numFmt numFmtId="182" formatCode="0.0%"/>
    <numFmt numFmtId="183" formatCode="#,##0.0;[Red]\-#,##0.0"/>
    <numFmt numFmtId="184" formatCode="0_);[Red]\(0\)"/>
    <numFmt numFmtId="185" formatCode="0.0_);[Red]\(0.0\)"/>
    <numFmt numFmtId="186" formatCode="0.000_);[Red]\(0.000\)"/>
    <numFmt numFmtId="187" formatCode="0.0000_);[Red]\(0.0000\)"/>
    <numFmt numFmtId="188" formatCode="[mm]:ss"/>
    <numFmt numFmtId="189" formatCode="0.00000_ "/>
  </numFmts>
  <fonts count="6">
    <font>
      <sz val="11"/>
      <name val="ＭＳ Ｐゴシック"/>
      <family val="3"/>
    </font>
    <font>
      <u val="single"/>
      <sz val="9.9"/>
      <color indexed="12"/>
      <name val="ＭＳ Ｐゴシック"/>
      <family val="3"/>
    </font>
    <font>
      <sz val="10"/>
      <name val="ＭＳ Ｐゴシック"/>
      <family val="3"/>
    </font>
    <font>
      <u val="single"/>
      <sz val="9.9"/>
      <color indexed="36"/>
      <name val="ＭＳ Ｐゴシック"/>
      <family val="3"/>
    </font>
    <font>
      <sz val="6"/>
      <name val="ＭＳ Ｐゴシック"/>
      <family val="3"/>
    </font>
    <font>
      <sz val="10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176" fontId="2" fillId="0" borderId="0" xfId="21" applyNumberFormat="1">
      <alignment vertical="center"/>
      <protection/>
    </xf>
    <xf numFmtId="176" fontId="2" fillId="0" borderId="0" xfId="21" applyNumberFormat="1" applyFill="1">
      <alignment vertical="center"/>
      <protection/>
    </xf>
    <xf numFmtId="179" fontId="2" fillId="0" borderId="0" xfId="21" applyNumberFormat="1">
      <alignment vertical="center"/>
      <protection/>
    </xf>
    <xf numFmtId="176" fontId="2" fillId="0" borderId="0" xfId="21" applyNumberFormat="1" applyFill="1" applyAlignment="1">
      <alignment vertical="center"/>
      <protection/>
    </xf>
    <xf numFmtId="177" fontId="2" fillId="0" borderId="0" xfId="21" applyNumberFormat="1" applyFill="1">
      <alignment vertical="center"/>
      <protection/>
    </xf>
    <xf numFmtId="179" fontId="2" fillId="0" borderId="0" xfId="21" applyNumberFormat="1" applyFill="1">
      <alignment vertical="center"/>
      <protection/>
    </xf>
    <xf numFmtId="176" fontId="2" fillId="0" borderId="0" xfId="21" applyNumberFormat="1" applyFill="1" applyAlignment="1">
      <alignment horizontal="center" vertical="center"/>
      <protection/>
    </xf>
    <xf numFmtId="178" fontId="2" fillId="0" borderId="0" xfId="21" applyNumberFormat="1" applyFill="1">
      <alignment vertical="center"/>
      <protection/>
    </xf>
    <xf numFmtId="176" fontId="2" fillId="0" borderId="0" xfId="21" applyNumberFormat="1" applyFont="1">
      <alignment vertical="center"/>
      <protection/>
    </xf>
    <xf numFmtId="181" fontId="2" fillId="0" borderId="0" xfId="21" applyNumberFormat="1" applyFill="1">
      <alignment vertical="center"/>
      <protection/>
    </xf>
    <xf numFmtId="176" fontId="2" fillId="0" borderId="0" xfId="21" applyNumberFormat="1" applyFont="1" applyFill="1">
      <alignment vertical="center"/>
      <protection/>
    </xf>
    <xf numFmtId="176" fontId="2" fillId="0" borderId="1" xfId="21" applyNumberFormat="1" applyBorder="1">
      <alignment vertical="center"/>
      <protection/>
    </xf>
    <xf numFmtId="38" fontId="2" fillId="2" borderId="1" xfId="17" applyFill="1" applyBorder="1" applyAlignment="1">
      <alignment vertical="center"/>
    </xf>
    <xf numFmtId="176" fontId="2" fillId="0" borderId="1" xfId="21" applyNumberFormat="1" applyFont="1" applyBorder="1">
      <alignment vertical="center"/>
      <protection/>
    </xf>
    <xf numFmtId="179" fontId="2" fillId="2" borderId="1" xfId="21" applyNumberFormat="1" applyFill="1" applyBorder="1">
      <alignment vertical="center"/>
      <protection/>
    </xf>
    <xf numFmtId="179" fontId="2" fillId="0" borderId="1" xfId="21" applyNumberFormat="1" applyFill="1" applyBorder="1">
      <alignment vertical="center"/>
      <protection/>
    </xf>
    <xf numFmtId="176" fontId="2" fillId="2" borderId="1" xfId="21" applyNumberFormat="1" applyFill="1" applyBorder="1">
      <alignment vertical="center"/>
      <protection/>
    </xf>
    <xf numFmtId="176" fontId="2" fillId="0" borderId="1" xfId="21" applyNumberFormat="1" applyBorder="1" applyAlignment="1">
      <alignment horizontal="center" vertical="center"/>
      <protection/>
    </xf>
    <xf numFmtId="177" fontId="2" fillId="2" borderId="1" xfId="21" applyNumberFormat="1" applyFill="1" applyBorder="1">
      <alignment vertical="center"/>
      <protection/>
    </xf>
    <xf numFmtId="183" fontId="2" fillId="2" borderId="1" xfId="17" applyNumberFormat="1" applyFill="1" applyBorder="1" applyAlignment="1">
      <alignment vertical="center"/>
    </xf>
    <xf numFmtId="178" fontId="2" fillId="0" borderId="1" xfId="21" applyNumberFormat="1" applyBorder="1">
      <alignment vertical="center"/>
      <protection/>
    </xf>
    <xf numFmtId="176" fontId="2" fillId="0" borderId="1" xfId="21" applyNumberFormat="1" applyFill="1" applyBorder="1">
      <alignment vertical="center"/>
      <protection/>
    </xf>
    <xf numFmtId="181" fontId="2" fillId="0" borderId="1" xfId="21" applyNumberFormat="1" applyFill="1" applyBorder="1">
      <alignment vertical="center"/>
      <protection/>
    </xf>
    <xf numFmtId="176" fontId="2" fillId="0" borderId="1" xfId="21" applyNumberFormat="1" applyFill="1" applyBorder="1" applyAlignment="1">
      <alignment horizontal="center" vertical="center"/>
      <protection/>
    </xf>
    <xf numFmtId="177" fontId="2" fillId="0" borderId="1" xfId="21" applyNumberFormat="1" applyFill="1" applyBorder="1">
      <alignment vertical="center"/>
      <protection/>
    </xf>
    <xf numFmtId="38" fontId="2" fillId="0" borderId="1" xfId="17" applyFill="1" applyBorder="1" applyAlignment="1">
      <alignment vertical="center"/>
    </xf>
    <xf numFmtId="182" fontId="2" fillId="0" borderId="1" xfId="15" applyNumberFormat="1" applyFill="1" applyBorder="1" applyAlignment="1">
      <alignment vertical="center"/>
    </xf>
    <xf numFmtId="176" fontId="2" fillId="3" borderId="1" xfId="21" applyNumberFormat="1" applyFill="1" applyBorder="1">
      <alignment vertical="center"/>
      <protection/>
    </xf>
    <xf numFmtId="176" fontId="2" fillId="3" borderId="1" xfId="21" applyNumberFormat="1" applyFont="1" applyFill="1" applyBorder="1" applyAlignment="1">
      <alignment horizontal="center" vertical="center"/>
      <protection/>
    </xf>
    <xf numFmtId="176" fontId="2" fillId="3" borderId="1" xfId="21" applyNumberFormat="1" applyFont="1" applyFill="1" applyBorder="1">
      <alignment vertical="center"/>
      <protection/>
    </xf>
    <xf numFmtId="176" fontId="2" fillId="3" borderId="1" xfId="21" applyNumberFormat="1" applyFont="1" applyFill="1" applyBorder="1" applyAlignment="1">
      <alignment vertical="center"/>
      <protection/>
    </xf>
    <xf numFmtId="176" fontId="2" fillId="3" borderId="1" xfId="21" applyNumberFormat="1" applyFont="1" applyFill="1" applyBorder="1" applyAlignment="1">
      <alignment horizontal="left" vertical="center"/>
      <protection/>
    </xf>
    <xf numFmtId="182" fontId="2" fillId="0" borderId="1" xfId="15" applyNumberFormat="1" applyBorder="1" applyAlignment="1">
      <alignment vertical="center"/>
    </xf>
    <xf numFmtId="9" fontId="2" fillId="2" borderId="1" xfId="15" applyFill="1" applyBorder="1" applyAlignment="1">
      <alignment vertical="center"/>
    </xf>
    <xf numFmtId="176" fontId="5" fillId="0" borderId="0" xfId="21" applyNumberFormat="1" applyFont="1">
      <alignment vertical="center"/>
      <protection/>
    </xf>
    <xf numFmtId="176" fontId="2" fillId="2" borderId="1" xfId="21" applyNumberFormat="1" applyFill="1" applyBorder="1" applyAlignment="1">
      <alignment vertical="center"/>
      <protection/>
    </xf>
    <xf numFmtId="38" fontId="2" fillId="4" borderId="1" xfId="17" applyFill="1" applyBorder="1" applyAlignment="1">
      <alignment vertical="center"/>
    </xf>
    <xf numFmtId="189" fontId="2" fillId="4" borderId="1" xfId="21" applyNumberFormat="1" applyFill="1" applyBorder="1">
      <alignment vertical="center"/>
      <protection/>
    </xf>
    <xf numFmtId="176" fontId="2" fillId="3" borderId="2" xfId="21" applyNumberFormat="1" applyFill="1" applyBorder="1">
      <alignment vertical="center"/>
      <protection/>
    </xf>
    <xf numFmtId="178" fontId="2" fillId="0" borderId="3" xfId="21" applyNumberFormat="1" applyBorder="1">
      <alignment vertical="center"/>
      <protection/>
    </xf>
    <xf numFmtId="176" fontId="2" fillId="0" borderId="4" xfId="21" applyNumberFormat="1" applyBorder="1">
      <alignment vertical="center"/>
      <protection/>
    </xf>
    <xf numFmtId="177" fontId="2" fillId="4" borderId="5" xfId="21" applyNumberFormat="1" applyFill="1" applyBorder="1">
      <alignment vertical="center"/>
      <protection/>
    </xf>
    <xf numFmtId="181" fontId="2" fillId="4" borderId="6" xfId="21" applyNumberFormat="1" applyFill="1" applyBorder="1">
      <alignment vertical="center"/>
      <protection/>
    </xf>
    <xf numFmtId="176" fontId="2" fillId="0" borderId="7" xfId="21" applyNumberFormat="1" applyBorder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CQ&amp;プロセス計算&amp;3LP（丸善石化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7</xdr:row>
      <xdr:rowOff>85725</xdr:rowOff>
    </xdr:from>
    <xdr:to>
      <xdr:col>12</xdr:col>
      <xdr:colOff>209550</xdr:colOff>
      <xdr:row>29</xdr:row>
      <xdr:rowOff>85725</xdr:rowOff>
    </xdr:to>
    <xdr:sp>
      <xdr:nvSpPr>
        <xdr:cNvPr id="1" name="Polygon 5"/>
        <xdr:cNvSpPr>
          <a:spLocks/>
        </xdr:cNvSpPr>
      </xdr:nvSpPr>
      <xdr:spPr>
        <a:xfrm>
          <a:off x="7658100" y="1419225"/>
          <a:ext cx="171450" cy="4191000"/>
        </a:xfrm>
        <a:custGeom>
          <a:pathLst>
            <a:path h="420" w="18">
              <a:moveTo>
                <a:pt x="0" y="420"/>
              </a:moveTo>
              <a:lnTo>
                <a:pt x="18" y="420"/>
              </a:lnTo>
              <a:lnTo>
                <a:pt x="18" y="0"/>
              </a:lnTo>
              <a:lnTo>
                <a:pt x="2" y="0"/>
              </a:lnTo>
            </a:path>
          </a:pathLst>
        </a:cu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238125</xdr:colOff>
      <xdr:row>21</xdr:row>
      <xdr:rowOff>0</xdr:rowOff>
    </xdr:from>
    <xdr:to>
      <xdr:col>9</xdr:col>
      <xdr:colOff>381000</xdr:colOff>
      <xdr:row>31</xdr:row>
      <xdr:rowOff>76200</xdr:rowOff>
    </xdr:to>
    <xdr:sp>
      <xdr:nvSpPr>
        <xdr:cNvPr id="2" name="Polygon 6"/>
        <xdr:cNvSpPr>
          <a:spLocks/>
        </xdr:cNvSpPr>
      </xdr:nvSpPr>
      <xdr:spPr>
        <a:xfrm>
          <a:off x="4038600" y="4000500"/>
          <a:ext cx="1952625" cy="1981200"/>
        </a:xfrm>
        <a:custGeom>
          <a:pathLst>
            <a:path h="208" w="205">
              <a:moveTo>
                <a:pt x="205" y="0"/>
              </a:moveTo>
              <a:lnTo>
                <a:pt x="205" y="9"/>
              </a:lnTo>
              <a:lnTo>
                <a:pt x="0" y="9"/>
              </a:lnTo>
              <a:lnTo>
                <a:pt x="0" y="208"/>
              </a:lnTo>
              <a:lnTo>
                <a:pt x="17" y="208"/>
              </a:lnTo>
            </a:path>
          </a:pathLst>
        </a:cu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0</xdr:rowOff>
    </xdr:from>
    <xdr:to>
      <xdr:col>13</xdr:col>
      <xdr:colOff>0</xdr:colOff>
      <xdr:row>21</xdr:row>
      <xdr:rowOff>104775</xdr:rowOff>
    </xdr:to>
    <xdr:sp>
      <xdr:nvSpPr>
        <xdr:cNvPr id="3" name="Polygon 7"/>
        <xdr:cNvSpPr>
          <a:spLocks/>
        </xdr:cNvSpPr>
      </xdr:nvSpPr>
      <xdr:spPr>
        <a:xfrm>
          <a:off x="6724650" y="4000500"/>
          <a:ext cx="1504950" cy="104775"/>
        </a:xfrm>
        <a:custGeom>
          <a:pathLst>
            <a:path h="11" w="158">
              <a:moveTo>
                <a:pt x="0" y="0"/>
              </a:moveTo>
              <a:lnTo>
                <a:pt x="0" y="11"/>
              </a:lnTo>
              <a:lnTo>
                <a:pt x="158" y="11"/>
              </a:lnTo>
            </a:path>
          </a:pathLst>
        </a:cu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9"/>
  <sheetViews>
    <sheetView tabSelected="1" zoomScale="85" zoomScaleNormal="85" workbookViewId="0" topLeftCell="A1">
      <selection activeCell="C2" sqref="C2"/>
    </sheetView>
  </sheetViews>
  <sheetFormatPr defaultColWidth="9.00390625" defaultRowHeight="13.5"/>
  <cols>
    <col min="1" max="1" width="4.375" style="1" customWidth="1"/>
    <col min="2" max="2" width="8.625" style="1" customWidth="1"/>
    <col min="3" max="3" width="8.625" style="1" bestFit="1" customWidth="1"/>
    <col min="4" max="4" width="10.50390625" style="1" bestFit="1" customWidth="1"/>
    <col min="5" max="6" width="8.875" style="1" customWidth="1"/>
    <col min="7" max="7" width="5.25390625" style="1" customWidth="1"/>
    <col min="8" max="8" width="9.75390625" style="1" customWidth="1"/>
    <col min="9" max="9" width="8.75390625" style="1" customWidth="1"/>
    <col min="10" max="10" width="9.50390625" style="1" customWidth="1"/>
    <col min="11" max="11" width="9.375" style="1" customWidth="1"/>
    <col min="12" max="12" width="7.50390625" style="1" bestFit="1" customWidth="1"/>
    <col min="13" max="16384" width="8.00390625" style="1" customWidth="1"/>
  </cols>
  <sheetData>
    <row r="1" ht="15" customHeight="1"/>
    <row r="2" spans="2:3" ht="15" customHeight="1">
      <c r="B2" s="9" t="s">
        <v>40</v>
      </c>
      <c r="C2" s="9" t="s">
        <v>41</v>
      </c>
    </row>
    <row r="3" ht="15" customHeight="1"/>
    <row r="4" spans="2:8" ht="15" customHeight="1">
      <c r="B4" s="9" t="s">
        <v>36</v>
      </c>
      <c r="H4" s="9" t="s">
        <v>37</v>
      </c>
    </row>
    <row r="5" ht="15" customHeight="1"/>
    <row r="6" spans="2:8" ht="15" customHeight="1">
      <c r="B6" s="9" t="s">
        <v>22</v>
      </c>
      <c r="H6" s="9" t="s">
        <v>23</v>
      </c>
    </row>
    <row r="7" ht="15" customHeight="1"/>
    <row r="8" spans="8:14" ht="15" customHeight="1">
      <c r="H8" s="9" t="s">
        <v>21</v>
      </c>
      <c r="L8" s="34">
        <v>0.05</v>
      </c>
      <c r="N8" s="35" t="s">
        <v>26</v>
      </c>
    </row>
    <row r="9" ht="15" customHeight="1"/>
    <row r="10" spans="2:12" ht="15" customHeight="1">
      <c r="B10" s="28"/>
      <c r="C10" s="28"/>
      <c r="D10" s="29" t="s">
        <v>24</v>
      </c>
      <c r="E10" s="29" t="s">
        <v>25</v>
      </c>
      <c r="F10" s="29" t="s">
        <v>27</v>
      </c>
      <c r="H10" s="28"/>
      <c r="I10" s="28"/>
      <c r="J10" s="29" t="s">
        <v>24</v>
      </c>
      <c r="K10" s="29" t="s">
        <v>25</v>
      </c>
      <c r="L10" s="28"/>
    </row>
    <row r="11" spans="2:12" ht="15" customHeight="1">
      <c r="B11" s="28" t="s">
        <v>0</v>
      </c>
      <c r="C11" s="28" t="s">
        <v>1</v>
      </c>
      <c r="D11" s="26">
        <f>ROUND(D20,-3)</f>
        <v>21660000</v>
      </c>
      <c r="E11" s="13">
        <v>350000</v>
      </c>
      <c r="F11" s="33">
        <f>J11/D11</f>
        <v>0.9740997229916898</v>
      </c>
      <c r="H11" s="28" t="s">
        <v>0</v>
      </c>
      <c r="I11" s="28" t="s">
        <v>1</v>
      </c>
      <c r="J11" s="26">
        <f>ROUND(D11*(273.15+D16)/(273.15+J16),-3)</f>
        <v>21099000</v>
      </c>
      <c r="K11" s="26">
        <f>ROUND(E11*E14/K14,-3)</f>
        <v>358000</v>
      </c>
      <c r="L11" s="12"/>
    </row>
    <row r="12" spans="2:12" ht="15" customHeight="1">
      <c r="B12" s="30" t="s">
        <v>32</v>
      </c>
      <c r="C12" s="30" t="s">
        <v>10</v>
      </c>
      <c r="D12" s="15">
        <v>1.0133</v>
      </c>
      <c r="E12" s="12"/>
      <c r="F12" s="12"/>
      <c r="H12" s="30" t="s">
        <v>32</v>
      </c>
      <c r="I12" s="30" t="s">
        <v>10</v>
      </c>
      <c r="J12" s="15">
        <v>1.0136</v>
      </c>
      <c r="K12" s="12"/>
      <c r="L12" s="12"/>
    </row>
    <row r="13" spans="2:12" ht="15" customHeight="1">
      <c r="B13" s="30" t="s">
        <v>33</v>
      </c>
      <c r="C13" s="30" t="s">
        <v>10</v>
      </c>
      <c r="D13" s="15">
        <v>1.014</v>
      </c>
      <c r="E13" s="12"/>
      <c r="F13" s="12"/>
      <c r="H13" s="30" t="s">
        <v>33</v>
      </c>
      <c r="I13" s="30" t="s">
        <v>10</v>
      </c>
      <c r="J13" s="15">
        <v>1.0144</v>
      </c>
      <c r="K13" s="12"/>
      <c r="L13" s="12"/>
    </row>
    <row r="14" spans="2:12" ht="15" customHeight="1">
      <c r="B14" s="30" t="s">
        <v>31</v>
      </c>
      <c r="C14" s="30" t="s">
        <v>19</v>
      </c>
      <c r="D14" s="16"/>
      <c r="E14" s="17">
        <v>1068</v>
      </c>
      <c r="F14" s="12"/>
      <c r="H14" s="30" t="s">
        <v>31</v>
      </c>
      <c r="I14" s="30" t="s">
        <v>19</v>
      </c>
      <c r="J14" s="16"/>
      <c r="K14" s="17">
        <v>1044.2116421119933</v>
      </c>
      <c r="L14" s="12"/>
    </row>
    <row r="15" spans="2:12" ht="15" customHeight="1">
      <c r="B15" s="28"/>
      <c r="C15" s="28"/>
      <c r="D15" s="18" t="s">
        <v>3</v>
      </c>
      <c r="E15" s="18" t="s">
        <v>3</v>
      </c>
      <c r="F15" s="12"/>
      <c r="H15" s="28"/>
      <c r="I15" s="28"/>
      <c r="J15" s="18" t="s">
        <v>3</v>
      </c>
      <c r="K15" s="18" t="s">
        <v>3</v>
      </c>
      <c r="L15" s="12"/>
    </row>
    <row r="16" spans="2:12" ht="15" customHeight="1">
      <c r="B16" s="28" t="s">
        <v>7</v>
      </c>
      <c r="C16" s="28"/>
      <c r="D16" s="19">
        <v>28</v>
      </c>
      <c r="E16" s="20">
        <v>76.6</v>
      </c>
      <c r="F16" s="12"/>
      <c r="H16" s="28" t="s">
        <v>7</v>
      </c>
      <c r="I16" s="28"/>
      <c r="J16" s="19">
        <v>36</v>
      </c>
      <c r="K16" s="25">
        <f>K20</f>
        <v>87.28329377168295</v>
      </c>
      <c r="L16" s="12"/>
    </row>
    <row r="17" spans="1:12" ht="15" customHeight="1">
      <c r="A17" s="3"/>
      <c r="B17" s="28" t="s">
        <v>8</v>
      </c>
      <c r="C17" s="28"/>
      <c r="D17" s="19">
        <v>45</v>
      </c>
      <c r="E17" s="20">
        <v>76</v>
      </c>
      <c r="F17" s="12"/>
      <c r="H17" s="28" t="s">
        <v>8</v>
      </c>
      <c r="I17" s="28"/>
      <c r="J17" s="25">
        <f>J20</f>
        <v>54.311203968783374</v>
      </c>
      <c r="K17" s="25">
        <f>K16-0.6</f>
        <v>86.68329377168295</v>
      </c>
      <c r="L17" s="12"/>
    </row>
    <row r="18" spans="2:12" ht="15" customHeight="1">
      <c r="B18" s="28"/>
      <c r="C18" s="28"/>
      <c r="D18" s="12"/>
      <c r="E18" s="12"/>
      <c r="F18" s="12"/>
      <c r="H18" s="28"/>
      <c r="I18" s="28"/>
      <c r="J18" s="12"/>
      <c r="K18" s="12"/>
      <c r="L18" s="12"/>
    </row>
    <row r="19" spans="2:12" ht="15" customHeight="1" thickBot="1">
      <c r="B19" s="30" t="s">
        <v>30</v>
      </c>
      <c r="C19" s="31" t="s">
        <v>9</v>
      </c>
      <c r="D19" s="21">
        <f>(D17*D13-D16*D12)*D11/1000000</f>
        <v>373.799616</v>
      </c>
      <c r="E19" s="21">
        <f>E11*E14/1000000</f>
        <v>373.8</v>
      </c>
      <c r="F19" s="33">
        <f>J19/D19</f>
        <v>1.0500790783848701</v>
      </c>
      <c r="H19" s="30" t="s">
        <v>30</v>
      </c>
      <c r="I19" s="31" t="s">
        <v>9</v>
      </c>
      <c r="J19" s="40">
        <f>(J17*J13-J16*J12)*J11/1000000</f>
        <v>392.51915626989836</v>
      </c>
      <c r="K19" s="40">
        <f>K11*K14/1000000*(1+L8)</f>
        <v>392.5191562698983</v>
      </c>
      <c r="L19" s="12"/>
    </row>
    <row r="20" spans="2:12" ht="15" customHeight="1">
      <c r="B20" s="28"/>
      <c r="C20" s="28"/>
      <c r="D20" s="37">
        <v>21660494.073234018</v>
      </c>
      <c r="E20" s="22"/>
      <c r="F20" s="12"/>
      <c r="H20" s="28"/>
      <c r="I20" s="39"/>
      <c r="J20" s="42">
        <v>54.311203968783374</v>
      </c>
      <c r="K20" s="42">
        <v>87.28329377168295</v>
      </c>
      <c r="L20" s="44"/>
    </row>
    <row r="21" spans="2:12" ht="15" customHeight="1" thickBot="1">
      <c r="B21" s="28"/>
      <c r="C21" s="28"/>
      <c r="D21" s="38">
        <f>D19/E19</f>
        <v>0.9999989727126806</v>
      </c>
      <c r="E21" s="23"/>
      <c r="F21" s="12"/>
      <c r="H21" s="28"/>
      <c r="I21" s="39"/>
      <c r="J21" s="43">
        <f>J19/K19</f>
        <v>1.0000000000000002</v>
      </c>
      <c r="K21" s="43">
        <f>J25/D25</f>
        <v>0.9999967623541676</v>
      </c>
      <c r="L21" s="44"/>
    </row>
    <row r="22" spans="2:14" ht="15" customHeight="1">
      <c r="B22" s="28"/>
      <c r="C22" s="28"/>
      <c r="D22" s="24"/>
      <c r="E22" s="24"/>
      <c r="F22" s="12"/>
      <c r="H22" s="28"/>
      <c r="I22" s="28"/>
      <c r="J22" s="41"/>
      <c r="K22" s="41"/>
      <c r="L22" s="12"/>
      <c r="N22" s="9" t="s">
        <v>38</v>
      </c>
    </row>
    <row r="23" spans="2:14" ht="15" customHeight="1">
      <c r="B23" s="28"/>
      <c r="C23" s="28"/>
      <c r="D23" s="29" t="s">
        <v>17</v>
      </c>
      <c r="E23" s="29" t="s">
        <v>18</v>
      </c>
      <c r="F23" s="28"/>
      <c r="H23" s="28"/>
      <c r="I23" s="28"/>
      <c r="J23" s="29" t="s">
        <v>17</v>
      </c>
      <c r="K23" s="29" t="s">
        <v>18</v>
      </c>
      <c r="L23" s="28"/>
      <c r="N23" s="9" t="s">
        <v>39</v>
      </c>
    </row>
    <row r="24" spans="2:12" ht="15" customHeight="1">
      <c r="B24" s="30" t="s">
        <v>2</v>
      </c>
      <c r="C24" s="30" t="s">
        <v>12</v>
      </c>
      <c r="D24" s="25">
        <f>((E16-D17)-(E17-D16))/LN((E16-D17)/(E17-D16))</f>
        <v>39.23033054649234</v>
      </c>
      <c r="E24" s="25"/>
      <c r="F24" s="12"/>
      <c r="H24" s="30" t="s">
        <v>2</v>
      </c>
      <c r="I24" s="30" t="s">
        <v>12</v>
      </c>
      <c r="J24" s="25">
        <f>((K16-J17)-(K17-J16))/LN((K16-J17)/(K17-J16))</f>
        <v>41.19508272008238</v>
      </c>
      <c r="K24" s="25"/>
      <c r="L24" s="12"/>
    </row>
    <row r="25" spans="2:12" ht="15" customHeight="1">
      <c r="B25" s="30" t="s">
        <v>11</v>
      </c>
      <c r="C25" s="30" t="s">
        <v>13</v>
      </c>
      <c r="D25" s="26">
        <f>D19/D24*1000000</f>
        <v>9528332.053103797</v>
      </c>
      <c r="E25" s="26">
        <f>D25/4.1868</f>
        <v>2275803.0125880856</v>
      </c>
      <c r="F25" s="12"/>
      <c r="H25" s="30" t="s">
        <v>11</v>
      </c>
      <c r="I25" s="30" t="s">
        <v>13</v>
      </c>
      <c r="J25" s="26">
        <f>J19/J24*1000000</f>
        <v>9528301.203739235</v>
      </c>
      <c r="K25" s="26">
        <f>J25/4.1868</f>
        <v>2275795.6443439466</v>
      </c>
      <c r="L25" s="12"/>
    </row>
    <row r="26" spans="2:12" ht="15" customHeight="1">
      <c r="B26" s="2"/>
      <c r="C26" s="2"/>
      <c r="D26" s="2"/>
      <c r="E26" s="7"/>
      <c r="F26" s="7"/>
      <c r="H26" s="30" t="s">
        <v>4</v>
      </c>
      <c r="I26" s="30" t="s">
        <v>14</v>
      </c>
      <c r="J26" s="22">
        <f>K26*4.1868</f>
        <v>1256.04</v>
      </c>
      <c r="K26" s="17">
        <v>300</v>
      </c>
      <c r="L26" s="12"/>
    </row>
    <row r="27" spans="2:12" ht="15" customHeight="1">
      <c r="B27" s="2"/>
      <c r="C27" s="2"/>
      <c r="D27" s="2"/>
      <c r="E27" s="5"/>
      <c r="F27" s="5"/>
      <c r="H27" s="30" t="s">
        <v>5</v>
      </c>
      <c r="I27" s="30" t="s">
        <v>6</v>
      </c>
      <c r="J27" s="22">
        <f>J25/J26</f>
        <v>7585.985481146488</v>
      </c>
      <c r="K27" s="22"/>
      <c r="L27" s="12"/>
    </row>
    <row r="28" spans="2:12" ht="15" customHeight="1">
      <c r="B28" s="2"/>
      <c r="C28" s="2"/>
      <c r="D28" s="2"/>
      <c r="E28" s="2"/>
      <c r="F28" s="2"/>
      <c r="G28" s="2"/>
      <c r="H28" s="30" t="s">
        <v>28</v>
      </c>
      <c r="I28" s="30" t="s">
        <v>6</v>
      </c>
      <c r="J28" s="22">
        <f>J27/PI()</f>
        <v>2414.6941750956275</v>
      </c>
      <c r="K28" s="22"/>
      <c r="L28" s="12"/>
    </row>
    <row r="29" spans="2:12" ht="15" customHeight="1">
      <c r="B29" s="2"/>
      <c r="C29" s="2"/>
      <c r="D29" s="6"/>
      <c r="E29" s="6"/>
      <c r="F29" s="6"/>
      <c r="G29" s="6"/>
      <c r="H29" s="30" t="s">
        <v>29</v>
      </c>
      <c r="I29" s="30" t="s">
        <v>15</v>
      </c>
      <c r="J29" s="36">
        <v>3600</v>
      </c>
      <c r="K29" s="22"/>
      <c r="L29" s="14" t="s">
        <v>20</v>
      </c>
    </row>
    <row r="30" spans="2:12" ht="15" customHeight="1">
      <c r="B30" s="2"/>
      <c r="C30" s="2"/>
      <c r="D30" s="7"/>
      <c r="E30" s="7"/>
      <c r="F30" s="7"/>
      <c r="G30" s="7"/>
      <c r="H30" s="32" t="s">
        <v>16</v>
      </c>
      <c r="I30" s="30" t="s">
        <v>9</v>
      </c>
      <c r="J30" s="25">
        <f>J28*J29/1000000</f>
        <v>8.69289903034426</v>
      </c>
      <c r="K30" s="27"/>
      <c r="L30" s="33">
        <f>J30/E19</f>
        <v>0.023255481622108772</v>
      </c>
    </row>
    <row r="31" spans="2:11" ht="15" customHeight="1">
      <c r="B31" s="2"/>
      <c r="C31" s="2"/>
      <c r="D31" s="5"/>
      <c r="E31" s="5"/>
      <c r="F31" s="5"/>
      <c r="G31" s="5"/>
      <c r="H31" s="2"/>
      <c r="I31" s="2"/>
      <c r="J31" s="4"/>
      <c r="K31" s="2"/>
    </row>
    <row r="32" spans="1:12" ht="12">
      <c r="A32" s="2"/>
      <c r="B32" s="2"/>
      <c r="C32" s="2"/>
      <c r="D32" s="2"/>
      <c r="E32" s="2"/>
      <c r="F32" s="2"/>
      <c r="G32" s="2"/>
      <c r="H32" s="11" t="s">
        <v>34</v>
      </c>
      <c r="I32" s="2"/>
      <c r="J32" s="2"/>
      <c r="K32" s="2"/>
      <c r="L32" s="2"/>
    </row>
    <row r="33" spans="1:12" ht="12">
      <c r="A33" s="2"/>
      <c r="B33" s="2"/>
      <c r="C33" s="2"/>
      <c r="D33" s="2"/>
      <c r="E33" s="2"/>
      <c r="F33" s="2"/>
      <c r="G33" s="2"/>
      <c r="H33" s="11" t="s">
        <v>35</v>
      </c>
      <c r="I33" s="2"/>
      <c r="J33" s="2"/>
      <c r="K33" s="4"/>
      <c r="L33" s="5"/>
    </row>
    <row r="34" spans="1:12" ht="12">
      <c r="A34" s="2"/>
      <c r="B34" s="2"/>
      <c r="C34" s="2"/>
      <c r="D34" s="6"/>
      <c r="E34" s="6"/>
      <c r="F34" s="6"/>
      <c r="G34" s="6"/>
      <c r="H34" s="2"/>
      <c r="I34" s="2"/>
      <c r="J34" s="2"/>
      <c r="K34" s="7"/>
      <c r="L34" s="5"/>
    </row>
    <row r="35" spans="1:12" ht="12">
      <c r="A35" s="2"/>
      <c r="B35" s="2"/>
      <c r="C35" s="2"/>
      <c r="D35" s="7"/>
      <c r="E35" s="7"/>
      <c r="F35" s="7"/>
      <c r="G35" s="7"/>
      <c r="H35" s="7"/>
      <c r="I35" s="2"/>
      <c r="J35" s="2"/>
      <c r="K35" s="2"/>
      <c r="L35" s="8"/>
    </row>
    <row r="36" spans="1:12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4"/>
      <c r="L36" s="2"/>
    </row>
    <row r="37" spans="1:12" ht="12">
      <c r="A37" s="6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2">
      <c r="A38" s="2"/>
      <c r="B38" s="2"/>
      <c r="C38" s="4"/>
      <c r="D38" s="2"/>
      <c r="E38" s="2"/>
      <c r="F38" s="2"/>
      <c r="G38" s="2"/>
      <c r="H38" s="2"/>
      <c r="I38" s="2"/>
      <c r="J38" s="2"/>
      <c r="K38" s="2"/>
      <c r="L38" s="2"/>
    </row>
    <row r="39" spans="1:12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2">
      <c r="A40" s="2"/>
      <c r="B40" s="2"/>
      <c r="C40" s="2"/>
      <c r="D40" s="2"/>
      <c r="E40" s="2"/>
      <c r="F40" s="2"/>
      <c r="G40" s="2"/>
      <c r="H40" s="2"/>
      <c r="I40" s="2"/>
      <c r="J40" s="4"/>
      <c r="K40" s="5"/>
      <c r="L40" s="2"/>
    </row>
    <row r="41" spans="1:12" ht="12">
      <c r="A41" s="2"/>
      <c r="B41" s="2"/>
      <c r="C41" s="2"/>
      <c r="D41" s="6"/>
      <c r="E41" s="10"/>
      <c r="F41" s="10"/>
      <c r="G41" s="10"/>
      <c r="H41" s="2"/>
      <c r="I41" s="2"/>
      <c r="J41" s="7"/>
      <c r="K41" s="5"/>
      <c r="L41" s="2"/>
    </row>
    <row r="42" spans="1:12" ht="12">
      <c r="A42" s="2"/>
      <c r="B42" s="2"/>
      <c r="C42" s="2"/>
      <c r="D42" s="7"/>
      <c r="E42" s="7"/>
      <c r="F42" s="7"/>
      <c r="G42" s="7"/>
      <c r="H42" s="7"/>
      <c r="I42" s="2"/>
      <c r="J42" s="2"/>
      <c r="K42" s="8"/>
      <c r="L42" s="2"/>
    </row>
    <row r="43" spans="1:12" ht="12">
      <c r="A43" s="2"/>
      <c r="B43" s="2"/>
      <c r="C43" s="2"/>
      <c r="D43" s="5"/>
      <c r="E43" s="5"/>
      <c r="F43" s="5"/>
      <c r="G43" s="5"/>
      <c r="H43" s="2"/>
      <c r="I43" s="2"/>
      <c r="J43" s="4"/>
      <c r="K43" s="2"/>
      <c r="L43" s="2"/>
    </row>
    <row r="44" spans="1:12" ht="12">
      <c r="A44" s="2"/>
      <c r="B44" s="2"/>
      <c r="C44" s="2"/>
      <c r="D44" s="5"/>
      <c r="E44" s="5"/>
      <c r="F44" s="5"/>
      <c r="G44" s="5"/>
      <c r="H44" s="2"/>
      <c r="I44" s="2"/>
      <c r="J44" s="2"/>
      <c r="K44" s="2"/>
      <c r="L44" s="2"/>
    </row>
    <row r="45" spans="1:12" ht="12">
      <c r="A45" s="2"/>
      <c r="B45" s="2"/>
      <c r="C45" s="4"/>
      <c r="D45" s="2"/>
      <c r="E45" s="2"/>
      <c r="F45" s="2"/>
      <c r="G45" s="2"/>
      <c r="H45" s="2"/>
      <c r="I45" s="2"/>
      <c r="J45" s="2"/>
      <c r="K45" s="2"/>
      <c r="L45" s="2"/>
    </row>
    <row r="46" spans="1:12" ht="12">
      <c r="A46" s="2"/>
      <c r="B46" s="2"/>
      <c r="C46" s="2"/>
      <c r="D46" s="2"/>
      <c r="E46" s="7"/>
      <c r="F46" s="7"/>
      <c r="G46" s="7"/>
      <c r="H46" s="2"/>
      <c r="I46" s="2"/>
      <c r="J46" s="2"/>
      <c r="K46" s="2"/>
      <c r="L46" s="2"/>
    </row>
    <row r="47" spans="1:12" ht="12">
      <c r="A47" s="2"/>
      <c r="B47" s="2"/>
      <c r="C47" s="2"/>
      <c r="D47" s="2"/>
      <c r="E47" s="5"/>
      <c r="F47" s="5"/>
      <c r="G47" s="5"/>
      <c r="H47" s="2"/>
      <c r="I47" s="2"/>
      <c r="J47" s="2"/>
      <c r="K47" s="2"/>
      <c r="L47" s="2"/>
    </row>
    <row r="48" spans="1:12" ht="12">
      <c r="A48" s="2"/>
      <c r="B48" s="2"/>
      <c r="C48" s="2"/>
      <c r="D48" s="2"/>
      <c r="E48" s="2"/>
      <c r="F48" s="2"/>
      <c r="G48" s="2"/>
      <c r="H48" s="2"/>
      <c r="I48" s="2"/>
      <c r="J48" s="4"/>
      <c r="K48" s="5"/>
      <c r="L48" s="2"/>
    </row>
    <row r="49" spans="1:12" ht="12">
      <c r="A49" s="2"/>
      <c r="B49" s="2"/>
      <c r="C49" s="2"/>
      <c r="D49" s="6"/>
      <c r="E49" s="6"/>
      <c r="F49" s="6"/>
      <c r="G49" s="6"/>
      <c r="H49" s="2"/>
      <c r="I49" s="2"/>
      <c r="J49" s="7"/>
      <c r="K49" s="5"/>
      <c r="L49" s="2"/>
    </row>
    <row r="50" spans="1:12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4"/>
      <c r="L53" s="5"/>
    </row>
    <row r="54" spans="1:12" ht="12">
      <c r="A54" s="2"/>
      <c r="B54" s="2"/>
      <c r="C54" s="2"/>
      <c r="D54" s="6"/>
      <c r="E54" s="6"/>
      <c r="F54" s="6"/>
      <c r="G54" s="6"/>
      <c r="H54" s="2"/>
      <c r="I54" s="2"/>
      <c r="J54" s="2"/>
      <c r="K54" s="7"/>
      <c r="L54" s="5"/>
    </row>
    <row r="55" spans="1:12" ht="12">
      <c r="A55" s="2"/>
      <c r="B55" s="2"/>
      <c r="C55" s="2"/>
      <c r="D55" s="7"/>
      <c r="E55" s="7"/>
      <c r="F55" s="7"/>
      <c r="G55" s="7"/>
      <c r="H55" s="7"/>
      <c r="I55" s="2"/>
      <c r="J55" s="2"/>
      <c r="K55" s="2"/>
      <c r="L55" s="8"/>
    </row>
    <row r="56" spans="1:12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4"/>
      <c r="L56" s="2"/>
    </row>
    <row r="57" spans="1:12" ht="12">
      <c r="A57" s="6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2">
      <c r="A58" s="2"/>
      <c r="B58" s="2"/>
      <c r="C58" s="4"/>
      <c r="D58" s="2"/>
      <c r="E58" s="2"/>
      <c r="F58" s="2"/>
      <c r="G58" s="2"/>
      <c r="H58" s="2"/>
      <c r="I58" s="2"/>
      <c r="J58" s="2"/>
      <c r="K58" s="2"/>
      <c r="L58" s="2"/>
    </row>
    <row r="59" spans="1:12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">
      <c r="A60" s="2"/>
      <c r="B60" s="2"/>
      <c r="C60" s="2"/>
      <c r="D60" s="2"/>
      <c r="E60" s="2"/>
      <c r="F60" s="2"/>
      <c r="G60" s="2"/>
      <c r="H60" s="2"/>
      <c r="I60" s="2"/>
      <c r="J60" s="4"/>
      <c r="K60" s="5"/>
      <c r="L60" s="2"/>
    </row>
    <row r="61" spans="1:12" ht="12">
      <c r="A61" s="2"/>
      <c r="B61" s="2"/>
      <c r="C61" s="2"/>
      <c r="D61" s="6"/>
      <c r="E61" s="10"/>
      <c r="F61" s="10"/>
      <c r="G61" s="10"/>
      <c r="H61" s="2"/>
      <c r="I61" s="2"/>
      <c r="J61" s="7"/>
      <c r="K61" s="5"/>
      <c r="L61" s="2"/>
    </row>
    <row r="62" spans="1:12" ht="12">
      <c r="A62" s="2"/>
      <c r="B62" s="2"/>
      <c r="C62" s="2"/>
      <c r="D62" s="7"/>
      <c r="E62" s="7"/>
      <c r="F62" s="7"/>
      <c r="G62" s="7"/>
      <c r="H62" s="7"/>
      <c r="I62" s="2"/>
      <c r="J62" s="2"/>
      <c r="K62" s="8"/>
      <c r="L62" s="2"/>
    </row>
    <row r="63" spans="1:12" ht="12">
      <c r="A63" s="2"/>
      <c r="B63" s="2"/>
      <c r="C63" s="2"/>
      <c r="D63" s="5"/>
      <c r="E63" s="5"/>
      <c r="F63" s="5"/>
      <c r="G63" s="5"/>
      <c r="H63" s="2"/>
      <c r="I63" s="2"/>
      <c r="J63" s="4"/>
      <c r="K63" s="2"/>
      <c r="L63" s="2"/>
    </row>
    <row r="64" spans="1:12" ht="12">
      <c r="A64" s="2"/>
      <c r="B64" s="2"/>
      <c r="C64" s="2"/>
      <c r="D64" s="5"/>
      <c r="E64" s="5"/>
      <c r="F64" s="5"/>
      <c r="G64" s="5"/>
      <c r="H64" s="2"/>
      <c r="I64" s="2"/>
      <c r="J64" s="2"/>
      <c r="K64" s="2"/>
      <c r="L64" s="2"/>
    </row>
    <row r="65" spans="1:12" ht="12">
      <c r="A65" s="2"/>
      <c r="B65" s="2"/>
      <c r="C65" s="4"/>
      <c r="D65" s="2"/>
      <c r="E65" s="2"/>
      <c r="F65" s="2"/>
      <c r="G65" s="2"/>
      <c r="H65" s="2"/>
      <c r="I65" s="2"/>
      <c r="J65" s="2"/>
      <c r="K65" s="2"/>
      <c r="L65" s="2"/>
    </row>
    <row r="66" spans="1:12" ht="12">
      <c r="A66" s="2"/>
      <c r="B66" s="2"/>
      <c r="C66" s="2"/>
      <c r="D66" s="2"/>
      <c r="E66" s="7"/>
      <c r="F66" s="7"/>
      <c r="G66" s="7"/>
      <c r="H66" s="2"/>
      <c r="I66" s="2"/>
      <c r="J66" s="2"/>
      <c r="K66" s="2"/>
      <c r="L66" s="2"/>
    </row>
    <row r="67" spans="1:12" ht="12">
      <c r="A67" s="2"/>
      <c r="B67" s="2"/>
      <c r="C67" s="2"/>
      <c r="D67" s="2"/>
      <c r="E67" s="5"/>
      <c r="F67" s="5"/>
      <c r="G67" s="5"/>
      <c r="H67" s="2"/>
      <c r="I67" s="2"/>
      <c r="J67" s="2"/>
      <c r="K67" s="2"/>
      <c r="L67" s="2"/>
    </row>
    <row r="68" spans="1:12" ht="12">
      <c r="A68" s="2"/>
      <c r="B68" s="2"/>
      <c r="C68" s="2"/>
      <c r="D68" s="2"/>
      <c r="E68" s="2"/>
      <c r="F68" s="2"/>
      <c r="G68" s="2"/>
      <c r="H68" s="2"/>
      <c r="I68" s="2"/>
      <c r="J68" s="4"/>
      <c r="K68" s="5"/>
      <c r="L68" s="2"/>
    </row>
    <row r="69" spans="1:12" ht="12">
      <c r="A69" s="2"/>
      <c r="B69" s="2"/>
      <c r="C69" s="2"/>
      <c r="D69" s="6"/>
      <c r="E69" s="6"/>
      <c r="F69" s="6"/>
      <c r="G69" s="6"/>
      <c r="H69" s="2"/>
      <c r="I69" s="2"/>
      <c r="J69" s="7"/>
      <c r="K69" s="5"/>
      <c r="L69" s="2"/>
    </row>
    <row r="70" spans="1:12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コムテック・クウェスト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熱交換器simulation</dc:title>
  <dc:subject/>
  <dc:creator>小林幸博</dc:creator>
  <cp:keywords/>
  <dc:description/>
  <cp:lastModifiedBy> </cp:lastModifiedBy>
  <dcterms:created xsi:type="dcterms:W3CDTF">2009-01-28T01:56:18Z</dcterms:created>
  <dcterms:modified xsi:type="dcterms:W3CDTF">2009-01-28T10:29:39Z</dcterms:modified>
  <cp:category/>
  <cp:version/>
  <cp:contentType/>
  <cp:contentStatus/>
</cp:coreProperties>
</file>