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26" yWindow="480" windowWidth="18255" windowHeight="11520" activeTab="5"/>
  </bookViews>
  <sheets>
    <sheet name="GasBal&amp;0.1" sheetId="1" r:id="rId1"/>
    <sheet name="GasBal&amp;0.2" sheetId="2" r:id="rId2"/>
    <sheet name="GasBal&amp;0.3" sheetId="3" r:id="rId3"/>
    <sheet name="GasBal&amp;0.4" sheetId="4" r:id="rId4"/>
    <sheet name="GasBal&amp;0.5" sheetId="5" r:id="rId5"/>
    <sheet name="GasBal&amp;0.6" sheetId="6" r:id="rId6"/>
    <sheet name="HeatCapacity" sheetId="7" r:id="rId7"/>
    <sheet name="CaseStudy1" sheetId="8" r:id="rId8"/>
  </sheets>
  <externalReferences>
    <externalReference r:id="rId11"/>
  </externalReferences>
  <definedNames>
    <definedName name="Altstreamdata" localSheetId="0">'GasBal&amp;0.1'!$B$21:$K$48</definedName>
    <definedName name="Altstreamdata" localSheetId="1">'GasBal&amp;0.2'!$B$21:$R$76</definedName>
    <definedName name="Altstreamdata" localSheetId="2">'GasBal&amp;0.3'!$B$21:$R$76</definedName>
    <definedName name="Altstreamdata" localSheetId="3">'GasBal&amp;0.4'!$B$21:$R$76</definedName>
    <definedName name="Altstreamdata" localSheetId="4">'GasBal&amp;0.5'!$B$21:$R$76</definedName>
    <definedName name="Altstreamdata" localSheetId="5">'GasBal&amp;0.6'!$B$21:$R$76</definedName>
    <definedName name="Altstreamdata">'[1]GasBal'!$B$21:$DZ$79</definedName>
    <definedName name="GasHeatCapacity">'HeatCapacity'!$B$15:$J$29</definedName>
    <definedName name="HeatFormation">'HeatCapacity'!$B$42:$C$56</definedName>
    <definedName name="LiquidHeatCapacity">'HeatCapacity'!$B$32:$J$35</definedName>
    <definedName name="solver_adj" localSheetId="2" hidden="1">'GasBal&amp;0.3'!$Q$17:$R$17</definedName>
    <definedName name="solver_adj" localSheetId="3" hidden="1">'GasBal&amp;0.4'!$Q$17:$R$17</definedName>
    <definedName name="solver_adj" localSheetId="4" hidden="1">'GasBal&amp;0.5'!$Q$17:$R$17</definedName>
    <definedName name="solver_adj" localSheetId="5" hidden="1">'GasBal&amp;0.6'!$Q$17:$R$17</definedName>
    <definedName name="solver_cvg" localSheetId="2" hidden="1">0.0001</definedName>
    <definedName name="solver_cvg" localSheetId="3" hidden="1">0.0001</definedName>
    <definedName name="solver_cvg" localSheetId="4" hidden="1">0.0001</definedName>
    <definedName name="solver_cvg" localSheetId="5" hidden="1">0.0001</definedName>
    <definedName name="solver_drv" localSheetId="2" hidden="1">1</definedName>
    <definedName name="solver_drv" localSheetId="3" hidden="1">1</definedName>
    <definedName name="solver_drv" localSheetId="4" hidden="1">1</definedName>
    <definedName name="solver_drv" localSheetId="5" hidden="1">1</definedName>
    <definedName name="solver_est" localSheetId="2" hidden="1">1</definedName>
    <definedName name="solver_est" localSheetId="3" hidden="1">1</definedName>
    <definedName name="solver_est" localSheetId="4" hidden="1">1</definedName>
    <definedName name="solver_est" localSheetId="5" hidden="1">1</definedName>
    <definedName name="solver_itr" localSheetId="2" hidden="1">100</definedName>
    <definedName name="solver_itr" localSheetId="3" hidden="1">100</definedName>
    <definedName name="solver_itr" localSheetId="4" hidden="1">100</definedName>
    <definedName name="solver_itr" localSheetId="5" hidden="1">100</definedName>
    <definedName name="solver_lhs1" localSheetId="2" hidden="1">'GasBal&amp;0.3'!$R$18</definedName>
    <definedName name="solver_lhs1" localSheetId="3" hidden="1">'GasBal&amp;0.4'!$R$18</definedName>
    <definedName name="solver_lhs1" localSheetId="4" hidden="1">'GasBal&amp;0.5'!$R$18</definedName>
    <definedName name="solver_lhs1" localSheetId="5" hidden="1">'GasBal&amp;0.6'!$R$18</definedName>
    <definedName name="solver_lin" localSheetId="2" hidden="1">2</definedName>
    <definedName name="solver_lin" localSheetId="3" hidden="1">2</definedName>
    <definedName name="solver_lin" localSheetId="4" hidden="1">2</definedName>
    <definedName name="solver_lin" localSheetId="5" hidden="1">2</definedName>
    <definedName name="solver_neg" localSheetId="2" hidden="1">2</definedName>
    <definedName name="solver_neg" localSheetId="3" hidden="1">2</definedName>
    <definedName name="solver_neg" localSheetId="4" hidden="1">2</definedName>
    <definedName name="solver_neg" localSheetId="5" hidden="1">2</definedName>
    <definedName name="solver_num" localSheetId="2" hidden="1">1</definedName>
    <definedName name="solver_num" localSheetId="3" hidden="1">1</definedName>
    <definedName name="solver_num" localSheetId="4" hidden="1">1</definedName>
    <definedName name="solver_num" localSheetId="5" hidden="1">1</definedName>
    <definedName name="solver_nwt" localSheetId="2" hidden="1">1</definedName>
    <definedName name="solver_nwt" localSheetId="3" hidden="1">1</definedName>
    <definedName name="solver_nwt" localSheetId="4" hidden="1">1</definedName>
    <definedName name="solver_nwt" localSheetId="5" hidden="1">1</definedName>
    <definedName name="solver_opt" localSheetId="2" hidden="1">'GasBal&amp;0.3'!$Q$18</definedName>
    <definedName name="solver_opt" localSheetId="3" hidden="1">'GasBal&amp;0.4'!$Q$18</definedName>
    <definedName name="solver_opt" localSheetId="4" hidden="1">'GasBal&amp;0.5'!$Q$18</definedName>
    <definedName name="solver_opt" localSheetId="5" hidden="1">'GasBal&amp;0.6'!$Q$18</definedName>
    <definedName name="solver_pre" localSheetId="2" hidden="1">0.000001</definedName>
    <definedName name="solver_pre" localSheetId="3" hidden="1">0.000001</definedName>
    <definedName name="solver_pre" localSheetId="4" hidden="1">0.000001</definedName>
    <definedName name="solver_pre" localSheetId="5" hidden="1">0.000001</definedName>
    <definedName name="solver_rel1" localSheetId="2" hidden="1">2</definedName>
    <definedName name="solver_rel1" localSheetId="3" hidden="1">2</definedName>
    <definedName name="solver_rel1" localSheetId="4" hidden="1">2</definedName>
    <definedName name="solver_rel1" localSheetId="5" hidden="1">2</definedName>
    <definedName name="solver_rhs1" localSheetId="2" hidden="1">1</definedName>
    <definedName name="solver_rhs1" localSheetId="3" hidden="1">1</definedName>
    <definedName name="solver_rhs1" localSheetId="4" hidden="1">1</definedName>
    <definedName name="solver_rhs1" localSheetId="5" hidden="1">1</definedName>
    <definedName name="solver_scl" localSheetId="2" hidden="1">2</definedName>
    <definedName name="solver_scl" localSheetId="3" hidden="1">2</definedName>
    <definedName name="solver_scl" localSheetId="4" hidden="1">2</definedName>
    <definedName name="solver_scl" localSheetId="5" hidden="1">2</definedName>
    <definedName name="solver_sho" localSheetId="2" hidden="1">2</definedName>
    <definedName name="solver_sho" localSheetId="3" hidden="1">2</definedName>
    <definedName name="solver_sho" localSheetId="4" hidden="1">2</definedName>
    <definedName name="solver_sho" localSheetId="5" hidden="1">2</definedName>
    <definedName name="solver_tim" localSheetId="2" hidden="1">100</definedName>
    <definedName name="solver_tim" localSheetId="3" hidden="1">100</definedName>
    <definedName name="solver_tim" localSheetId="4" hidden="1">100</definedName>
    <definedName name="solver_tim" localSheetId="5" hidden="1">100</definedName>
    <definedName name="solver_tol" localSheetId="2" hidden="1">0.05</definedName>
    <definedName name="solver_tol" localSheetId="3" hidden="1">0.05</definedName>
    <definedName name="solver_tol" localSheetId="4" hidden="1">0.05</definedName>
    <definedName name="solver_tol" localSheetId="5" hidden="1">0.05</definedName>
    <definedName name="solver_typ" localSheetId="2" hidden="1">3</definedName>
    <definedName name="solver_typ" localSheetId="3" hidden="1">3</definedName>
    <definedName name="solver_typ" localSheetId="4" hidden="1">3</definedName>
    <definedName name="solver_typ" localSheetId="5" hidden="1">3</definedName>
    <definedName name="solver_val" localSheetId="2" hidden="1">1</definedName>
    <definedName name="solver_val" localSheetId="3" hidden="1">1</definedName>
    <definedName name="solver_val" localSheetId="4" hidden="1">1</definedName>
    <definedName name="solver_val" localSheetId="5" hidden="1">1</definedName>
    <definedName name="StreamData" localSheetId="0">'GasBal&amp;0.1'!$B$22:$K$48</definedName>
    <definedName name="StreamData" localSheetId="1">'GasBal&amp;0.2'!$B$22:$R$76</definedName>
    <definedName name="StreamData" localSheetId="2">'GasBal&amp;0.3'!$B$22:$R$76</definedName>
    <definedName name="StreamData" localSheetId="3">'GasBal&amp;0.4'!$B$22:$R$76</definedName>
    <definedName name="StreamData" localSheetId="4">'GasBal&amp;0.5'!$B$22:$R$76</definedName>
    <definedName name="StreamData" localSheetId="5">'GasBal&amp;0.6'!$B$22:$R$76</definedName>
    <definedName name="StreamData">'[1]GasBal'!$B$22:$DZ$79</definedName>
  </definedNames>
  <calcPr fullCalcOnLoad="1"/>
</workbook>
</file>

<file path=xl/sharedStrings.xml><?xml version="1.0" encoding="utf-8"?>
<sst xmlns="http://schemas.openxmlformats.org/spreadsheetml/2006/main" count="1259" uniqueCount="415">
  <si>
    <t>C</t>
  </si>
  <si>
    <t>H2</t>
  </si>
  <si>
    <t>O</t>
  </si>
  <si>
    <t>N</t>
  </si>
  <si>
    <t>S</t>
  </si>
  <si>
    <t>Cl</t>
  </si>
  <si>
    <t>Material Balance Calculation Sheet for Hydrogen Plant nade by comteCQuest</t>
  </si>
  <si>
    <t>Version</t>
  </si>
  <si>
    <t>0.1</t>
  </si>
  <si>
    <t>Components</t>
  </si>
  <si>
    <t>CH4</t>
  </si>
  <si>
    <t>C2H6</t>
  </si>
  <si>
    <t>C3H8</t>
  </si>
  <si>
    <t>C4H10</t>
  </si>
  <si>
    <t>C5H12</t>
  </si>
  <si>
    <t>C6H14</t>
  </si>
  <si>
    <t>CO</t>
  </si>
  <si>
    <t>CO2</t>
  </si>
  <si>
    <t>N2</t>
  </si>
  <si>
    <t>O2</t>
  </si>
  <si>
    <t>Ar</t>
  </si>
  <si>
    <t>CH3OH</t>
  </si>
  <si>
    <t/>
  </si>
  <si>
    <t>H2O</t>
  </si>
  <si>
    <t>Stream name</t>
  </si>
  <si>
    <t>Stream number</t>
  </si>
  <si>
    <t>Dry total flow</t>
  </si>
  <si>
    <t>Mass total flow</t>
  </si>
  <si>
    <t>kmol/h</t>
  </si>
  <si>
    <t>NG feed</t>
  </si>
  <si>
    <t>Reforming Steam</t>
  </si>
  <si>
    <t>0100</t>
  </si>
  <si>
    <t>0400</t>
  </si>
  <si>
    <t>MW</t>
  </si>
  <si>
    <t>mol%</t>
  </si>
  <si>
    <t>Wet total flow</t>
  </si>
  <si>
    <t>kg/h</t>
  </si>
  <si>
    <t>Pressure</t>
  </si>
  <si>
    <t>MPa/atm</t>
  </si>
  <si>
    <t>Temperature</t>
  </si>
  <si>
    <t>deg.C/K</t>
  </si>
  <si>
    <t>Material Balance Calculation Sheet for Hydrogen Plant nade by comteCQuest</t>
  </si>
  <si>
    <t>Version</t>
  </si>
  <si>
    <t>0.2</t>
  </si>
  <si>
    <t>Stream name</t>
  </si>
  <si>
    <t>Atomic Numbers</t>
  </si>
  <si>
    <t>NG feed</t>
  </si>
  <si>
    <t>Reforming Steam</t>
  </si>
  <si>
    <t>Addstream</t>
  </si>
  <si>
    <t>Stream number</t>
  </si>
  <si>
    <t>0100</t>
  </si>
  <si>
    <t>0400</t>
  </si>
  <si>
    <t>0200</t>
  </si>
  <si>
    <t>Components</t>
  </si>
  <si>
    <t>MW</t>
  </si>
  <si>
    <t>2H</t>
  </si>
  <si>
    <t>kmol/h</t>
  </si>
  <si>
    <t>mol%</t>
  </si>
  <si>
    <t>Dry total flow</t>
  </si>
  <si>
    <t>Wet total flow</t>
  </si>
  <si>
    <t>Mass total flow</t>
  </si>
  <si>
    <t>kg/h</t>
  </si>
  <si>
    <t>vapor</t>
  </si>
  <si>
    <t>liquid</t>
  </si>
  <si>
    <t>Dry</t>
  </si>
  <si>
    <t>Wet</t>
  </si>
  <si>
    <t>Pressure</t>
  </si>
  <si>
    <t>MPa/atm</t>
  </si>
  <si>
    <t>Temperature</t>
  </si>
  <si>
    <t>deg.C/K</t>
  </si>
  <si>
    <t>C</t>
  </si>
  <si>
    <t>O</t>
  </si>
  <si>
    <t>N</t>
  </si>
  <si>
    <t>S</t>
  </si>
  <si>
    <t>Cl</t>
  </si>
  <si>
    <t>Total</t>
  </si>
  <si>
    <t>Material Balance Calculation Sheet for Hydrogen Plant nade by comteCQuest</t>
  </si>
  <si>
    <t>Version</t>
  </si>
  <si>
    <t>Stream name</t>
  </si>
  <si>
    <t>Atomic Numbers</t>
  </si>
  <si>
    <t>NG feed</t>
  </si>
  <si>
    <t>Addstream</t>
  </si>
  <si>
    <t>Stream number</t>
  </si>
  <si>
    <t>0100</t>
  </si>
  <si>
    <t>0400</t>
  </si>
  <si>
    <t>0200</t>
  </si>
  <si>
    <t>Components</t>
  </si>
  <si>
    <t>MW</t>
  </si>
  <si>
    <t>2H</t>
  </si>
  <si>
    <t>kmol/h</t>
  </si>
  <si>
    <t>mol%</t>
  </si>
  <si>
    <t>Dry total flow</t>
  </si>
  <si>
    <t>Wet total flow</t>
  </si>
  <si>
    <t>Mass total flow</t>
  </si>
  <si>
    <t>kg/h</t>
  </si>
  <si>
    <t>vapor</t>
  </si>
  <si>
    <t>liquid</t>
  </si>
  <si>
    <t>Dry</t>
  </si>
  <si>
    <t>Wet</t>
  </si>
  <si>
    <t>Pressure</t>
  </si>
  <si>
    <t>MPa/atm</t>
  </si>
  <si>
    <t>Temperature</t>
  </si>
  <si>
    <t>deg.C/K</t>
  </si>
  <si>
    <t>C</t>
  </si>
  <si>
    <t>O</t>
  </si>
  <si>
    <t>N</t>
  </si>
  <si>
    <t>S</t>
  </si>
  <si>
    <t>Cl</t>
  </si>
  <si>
    <t>Reformer</t>
  </si>
  <si>
    <t>0230</t>
  </si>
  <si>
    <t>C1</t>
  </si>
  <si>
    <t>CO2</t>
  </si>
  <si>
    <t>Temperature drop</t>
  </si>
  <si>
    <t>ガス組成の求め方は、</t>
  </si>
  <si>
    <t>（２）</t>
  </si>
  <si>
    <t>（３）</t>
  </si>
  <si>
    <t>（４）</t>
  </si>
  <si>
    <t>（５）</t>
  </si>
  <si>
    <t>（６）</t>
  </si>
  <si>
    <t>（７）</t>
  </si>
  <si>
    <t>（８）</t>
  </si>
  <si>
    <t>出口ガス中のCO,H2,CH4,H2Oと圧力から水蒸気改質反応の平衡定数（Kpm）を計算する。また、平衡定数の近似式（温度の関数）から求めた平衡定数（Kpm'）との比を計算する。</t>
  </si>
  <si>
    <t>出口ガス中のCO2,H2,CO,H2Oと圧力からCO転化反応（CO Shift）の平衡定数（Kps）を計算する。また、平衡定数の近似式（温度の関数）から求めた平衡定数（Kps'）との比を計算する。</t>
  </si>
  <si>
    <t>目的セル：$Q$18</t>
  </si>
  <si>
    <t>目標値：1</t>
  </si>
  <si>
    <t>変化させるセル：$Q$17:$R$17</t>
  </si>
  <si>
    <t>制約条件：$R$18 = 1</t>
  </si>
  <si>
    <t>240</t>
  </si>
  <si>
    <t>Vapor Pressure</t>
  </si>
  <si>
    <t>MPa</t>
  </si>
  <si>
    <t>Separator</t>
  </si>
  <si>
    <t>250</t>
  </si>
  <si>
    <t>出口ガス中のCH4流量を仮定する。</t>
  </si>
  <si>
    <t>出口ガス中のCO2流量を仮定する。</t>
  </si>
  <si>
    <t>出口ガス中のH2流量は原子バランスを使用し、流入ガス中の水素（2H）からCH4とH2O中の水素（2H）を差し引いた値とする。</t>
  </si>
  <si>
    <t>改質炉出口ガス組成を求めるにはソルバーを使用します。ツールのソルバーをクリックします。もし、ソルバーがないならばツールのアドインでチェックを入れればソルバーが使用可能になります。</t>
  </si>
  <si>
    <t>0.3</t>
  </si>
  <si>
    <t>（１）</t>
  </si>
  <si>
    <t>出口ガス中のCO流量は原子バランスを使用し、流入ガス中の炭素（C)からCH4とCO2中の炭素（C）を差し引いた値とする。</t>
  </si>
  <si>
    <t>出口ガス中のH2O流量は原子バランスを使用し、流入ガス中の酸素（O)からCOとCO2中の酸素（O）を差し引いた値とする。</t>
  </si>
  <si>
    <t>Kpm/Kpm'およびKps/Kps'が共に1になるように、（１）で仮定したCH4流量と（２）で仮定したCO2流量を変えながら、Kpm/Kpm'およびKps/Kps'が共に1になるまで繰り返し計算を行う。</t>
  </si>
  <si>
    <t>（１）</t>
  </si>
  <si>
    <t>C1:CH4</t>
  </si>
  <si>
    <t>CO2</t>
  </si>
  <si>
    <t>Stream name</t>
  </si>
  <si>
    <t>Atomic Numbers</t>
  </si>
  <si>
    <t>NG feed</t>
  </si>
  <si>
    <t>Reforming Steam</t>
  </si>
  <si>
    <t>Addstream</t>
  </si>
  <si>
    <t>Reformer</t>
  </si>
  <si>
    <t>Stream number</t>
  </si>
  <si>
    <t>0100</t>
  </si>
  <si>
    <t>0400</t>
  </si>
  <si>
    <t>0200</t>
  </si>
  <si>
    <t>0230</t>
  </si>
  <si>
    <t>Components</t>
  </si>
  <si>
    <t>MW</t>
  </si>
  <si>
    <t>2H</t>
  </si>
  <si>
    <t>kmol/h</t>
  </si>
  <si>
    <t>mol%</t>
  </si>
  <si>
    <t>Dry total flow</t>
  </si>
  <si>
    <t>Wet total flow</t>
  </si>
  <si>
    <t>Mass total flow</t>
  </si>
  <si>
    <t>kg/h</t>
  </si>
  <si>
    <t>vapor</t>
  </si>
  <si>
    <t>liquid</t>
  </si>
  <si>
    <t>Dry</t>
  </si>
  <si>
    <t>Wet</t>
  </si>
  <si>
    <t>Pressure</t>
  </si>
  <si>
    <t>MPa/atm</t>
  </si>
  <si>
    <t>Temperature</t>
  </si>
  <si>
    <t>deg.C/K</t>
  </si>
  <si>
    <t>Temperature drop</t>
  </si>
  <si>
    <t>C</t>
  </si>
  <si>
    <t>O</t>
  </si>
  <si>
    <t>N</t>
  </si>
  <si>
    <t>S</t>
  </si>
  <si>
    <t>Cl</t>
  </si>
  <si>
    <t>Total</t>
  </si>
  <si>
    <t>0.4</t>
  </si>
  <si>
    <t>PSA feed</t>
  </si>
  <si>
    <t>PSA feed</t>
  </si>
  <si>
    <t>Product H2</t>
  </si>
  <si>
    <t>Product H2</t>
  </si>
  <si>
    <t>Off gas</t>
  </si>
  <si>
    <t>Off gas</t>
  </si>
  <si>
    <t>Separator</t>
  </si>
  <si>
    <t>Temp.</t>
  </si>
  <si>
    <t>deg.C</t>
  </si>
  <si>
    <t>Pres.</t>
  </si>
  <si>
    <t>MPa</t>
  </si>
  <si>
    <t>NG feed</t>
  </si>
  <si>
    <t>Addstream</t>
  </si>
  <si>
    <t>Reformer</t>
  </si>
  <si>
    <t>Vapor &amp; Liquid</t>
  </si>
  <si>
    <t>Pressure drop</t>
  </si>
  <si>
    <t>Atomic balance</t>
  </si>
  <si>
    <t>%</t>
  </si>
  <si>
    <t>Sep.Vapor</t>
  </si>
  <si>
    <t>Sep.Liquid</t>
  </si>
  <si>
    <t>Ref.Steam</t>
  </si>
  <si>
    <t>Recovery</t>
  </si>
  <si>
    <t>Purity</t>
  </si>
  <si>
    <t>CO+CO2</t>
  </si>
  <si>
    <t>CO/CO2</t>
  </si>
  <si>
    <t>バージョン0.3から以下の点を変更しました。</t>
  </si>
  <si>
    <t>Refomer下流にSeparator unitとPSA unitを追加</t>
  </si>
  <si>
    <t>Separatorにて凝縮水を分離する機能を付加した</t>
  </si>
  <si>
    <t>PSAにてProduct H2とOff gas（残ガス）を分離する機能を追加（表2）</t>
  </si>
  <si>
    <t>表1</t>
  </si>
  <si>
    <t>気液分離に使用する水の蒸気圧計算を82行目に追加</t>
  </si>
  <si>
    <t>Streamの圧力温度を表1にまとめ、66行目のPressureおよび68行目のTemperatureは（表1）を使用して入力可能にした</t>
  </si>
  <si>
    <t>表2</t>
  </si>
  <si>
    <t>PSA performance</t>
  </si>
  <si>
    <t>（１）</t>
  </si>
  <si>
    <t>改質炉出口ガス組成を求めるにはソルバーを使用します。</t>
  </si>
  <si>
    <t>CO2</t>
  </si>
  <si>
    <t>CO shift</t>
  </si>
  <si>
    <t>0240</t>
  </si>
  <si>
    <t>vapor</t>
  </si>
  <si>
    <t>liquid</t>
  </si>
  <si>
    <t>Feed NG</t>
  </si>
  <si>
    <t>Feed steam</t>
  </si>
  <si>
    <t>Refoming temp.</t>
  </si>
  <si>
    <t>Reforming pres.</t>
  </si>
  <si>
    <t>Shift temp.</t>
  </si>
  <si>
    <t>deg.C</t>
  </si>
  <si>
    <t>MPa</t>
  </si>
  <si>
    <t>Material Balance Calculation Sheet for Hydrogen Plant nade by comteCQuest</t>
  </si>
  <si>
    <t>Version</t>
  </si>
  <si>
    <t>（１）</t>
  </si>
  <si>
    <t>Pres.</t>
  </si>
  <si>
    <t>PSA performance</t>
  </si>
  <si>
    <t>deg.C</t>
  </si>
  <si>
    <t>%</t>
  </si>
  <si>
    <t>Purity</t>
  </si>
  <si>
    <t>C1</t>
  </si>
  <si>
    <t>Atomic Numbers</t>
  </si>
  <si>
    <t>Addstream</t>
  </si>
  <si>
    <t>PSA feed</t>
  </si>
  <si>
    <t>0200</t>
  </si>
  <si>
    <t>0260</t>
  </si>
  <si>
    <t>0270</t>
  </si>
  <si>
    <t>0280</t>
  </si>
  <si>
    <t>0300</t>
  </si>
  <si>
    <t>0310</t>
  </si>
  <si>
    <t>0320</t>
  </si>
  <si>
    <t>2H</t>
  </si>
  <si>
    <t>Vapor &amp; Liquid</t>
  </si>
  <si>
    <t>Dry</t>
  </si>
  <si>
    <t>Wet</t>
  </si>
  <si>
    <t>Atomic balance</t>
  </si>
  <si>
    <t>C</t>
  </si>
  <si>
    <t>O</t>
  </si>
  <si>
    <t>N</t>
  </si>
  <si>
    <t>S</t>
  </si>
  <si>
    <t>Cl</t>
  </si>
  <si>
    <t xml:space="preserve">    Cp = heat capacity (J/mol*K)</t>
  </si>
  <si>
    <t xml:space="preserve">    H° = standard enthalpy (kJ/mol)</t>
  </si>
  <si>
    <t xml:space="preserve">    t = temperature (K) / 1000.</t>
  </si>
  <si>
    <t>A</t>
  </si>
  <si>
    <t>B</t>
  </si>
  <si>
    <t>D</t>
  </si>
  <si>
    <t>E</t>
  </si>
  <si>
    <t>F</t>
  </si>
  <si>
    <t>G</t>
  </si>
  <si>
    <t>H</t>
  </si>
  <si>
    <t>298 - 1300</t>
  </si>
  <si>
    <t>Cp° = A + B*t + C*t2 + D*t3 +E/t2</t>
  </si>
  <si>
    <t>H° − H°298.15= A*t + B*t2/2 + C*t3/3 + D*t4/4 − E/t + F − H</t>
  </si>
  <si>
    <t>298 - 1300</t>
  </si>
  <si>
    <t>CH4</t>
  </si>
  <si>
    <t>CO</t>
  </si>
  <si>
    <t>CO2</t>
  </si>
  <si>
    <t>H2</t>
  </si>
  <si>
    <t>N2</t>
  </si>
  <si>
    <t>H2O</t>
  </si>
  <si>
    <t>298 - 1200</t>
  </si>
  <si>
    <t>298 - 1000</t>
  </si>
  <si>
    <t>298 - 6000</t>
  </si>
  <si>
    <t>500 - 1700</t>
  </si>
  <si>
    <t>298 - 500</t>
  </si>
  <si>
    <t>Liquid</t>
  </si>
  <si>
    <t>O2</t>
  </si>
  <si>
    <t>Ar</t>
  </si>
  <si>
    <t>Gas</t>
  </si>
  <si>
    <t>kJ/mol</t>
  </si>
  <si>
    <t>HT waste recovery</t>
  </si>
  <si>
    <t>Pres.</t>
  </si>
  <si>
    <t>Temp.</t>
  </si>
  <si>
    <t>Version</t>
  </si>
  <si>
    <t>MPa</t>
  </si>
  <si>
    <t>deg.C</t>
  </si>
  <si>
    <t>（１）</t>
  </si>
  <si>
    <t>Ref.Steam</t>
  </si>
  <si>
    <t>PSA performance</t>
  </si>
  <si>
    <t>Recovery</t>
  </si>
  <si>
    <t>%</t>
  </si>
  <si>
    <t>Purity</t>
  </si>
  <si>
    <t>%</t>
  </si>
  <si>
    <t>CO shift</t>
  </si>
  <si>
    <t>CO+CO2</t>
  </si>
  <si>
    <t>%</t>
  </si>
  <si>
    <t>CO/CO2</t>
  </si>
  <si>
    <t>Sep.Vapor</t>
  </si>
  <si>
    <t>Sep.Liquid</t>
  </si>
  <si>
    <t>C1</t>
  </si>
  <si>
    <t>CO2</t>
  </si>
  <si>
    <t>Stream name</t>
  </si>
  <si>
    <t>Atomic Numbers</t>
  </si>
  <si>
    <t>NG feed</t>
  </si>
  <si>
    <t>Addstream</t>
  </si>
  <si>
    <t>Reformer</t>
  </si>
  <si>
    <t>HT waste recovery</t>
  </si>
  <si>
    <t>CO shift</t>
  </si>
  <si>
    <t>Separator</t>
  </si>
  <si>
    <t>Sep.Vapor</t>
  </si>
  <si>
    <t>Sep.Liquid</t>
  </si>
  <si>
    <t>PSA feed</t>
  </si>
  <si>
    <t>Product H2</t>
  </si>
  <si>
    <t>Off gas</t>
  </si>
  <si>
    <t>Stream number</t>
  </si>
  <si>
    <t>0100</t>
  </si>
  <si>
    <t>0400</t>
  </si>
  <si>
    <t>0200</t>
  </si>
  <si>
    <t>0220</t>
  </si>
  <si>
    <t>0230</t>
  </si>
  <si>
    <t>0240</t>
  </si>
  <si>
    <t>0260</t>
  </si>
  <si>
    <t>0270</t>
  </si>
  <si>
    <t>0280</t>
  </si>
  <si>
    <t>0300</t>
  </si>
  <si>
    <t>0310</t>
  </si>
  <si>
    <t>0320</t>
  </si>
  <si>
    <t>Components</t>
  </si>
  <si>
    <t>MW</t>
  </si>
  <si>
    <t>2H</t>
  </si>
  <si>
    <t>kmol/h</t>
  </si>
  <si>
    <t>mol%</t>
  </si>
  <si>
    <t>Dry total flow</t>
  </si>
  <si>
    <t>Wet total flow</t>
  </si>
  <si>
    <t>Mass total flow</t>
  </si>
  <si>
    <t>kg/h</t>
  </si>
  <si>
    <t>Vapor &amp; Liquid</t>
  </si>
  <si>
    <t>vapor</t>
  </si>
  <si>
    <t>liquid</t>
  </si>
  <si>
    <t>Dry</t>
  </si>
  <si>
    <t>Wet</t>
  </si>
  <si>
    <t>Pressure</t>
  </si>
  <si>
    <t>MPa/atm</t>
  </si>
  <si>
    <t>Pressure drop</t>
  </si>
  <si>
    <t>MPa</t>
  </si>
  <si>
    <t>Temperature</t>
  </si>
  <si>
    <t>deg.C/K</t>
  </si>
  <si>
    <t>Temperature drop</t>
  </si>
  <si>
    <t>Atomic balance</t>
  </si>
  <si>
    <t>C</t>
  </si>
  <si>
    <t>O</t>
  </si>
  <si>
    <t>N</t>
  </si>
  <si>
    <t>S</t>
  </si>
  <si>
    <t>Cl</t>
  </si>
  <si>
    <t>Total Heat</t>
  </si>
  <si>
    <t>Flow rate</t>
  </si>
  <si>
    <t>Vapor</t>
  </si>
  <si>
    <t>Liquid</t>
  </si>
  <si>
    <t>kJ/mol</t>
  </si>
  <si>
    <t>Heat of enthalpy</t>
  </si>
  <si>
    <t xml:space="preserve">Total </t>
  </si>
  <si>
    <t>Latent heat</t>
  </si>
  <si>
    <t>Heat of formation</t>
  </si>
  <si>
    <t>Total Heat</t>
  </si>
  <si>
    <r>
      <t>10</t>
    </r>
    <r>
      <rPr>
        <vertAlign val="superscript"/>
        <sz val="10"/>
        <rFont val="ＭＳ Ｐゴシック"/>
        <family val="3"/>
      </rPr>
      <t>3</t>
    </r>
    <r>
      <rPr>
        <sz val="10"/>
        <rFont val="ＭＳ Ｐゴシック"/>
        <family val="3"/>
      </rPr>
      <t>kJ/hr</t>
    </r>
  </si>
  <si>
    <r>
      <t>10</t>
    </r>
    <r>
      <rPr>
        <vertAlign val="superscript"/>
        <sz val="10"/>
        <rFont val="ＭＳ Ｐゴシック"/>
        <family val="3"/>
      </rPr>
      <t>3</t>
    </r>
    <r>
      <rPr>
        <sz val="10"/>
        <rFont val="ＭＳ Ｐゴシック"/>
        <family val="3"/>
      </rPr>
      <t>kJ/h</t>
    </r>
  </si>
  <si>
    <t>0.51</t>
  </si>
  <si>
    <t>Case study for refoming temp.</t>
  </si>
  <si>
    <t>Feed NG</t>
  </si>
  <si>
    <t>Feed steam</t>
  </si>
  <si>
    <t>Refoming temp.</t>
  </si>
  <si>
    <t>Reforming pres.</t>
  </si>
  <si>
    <t>Shift temp.</t>
  </si>
  <si>
    <t>Ratio</t>
  </si>
  <si>
    <t>Case study for shift temp.</t>
  </si>
  <si>
    <t>Case study for steam by carbon ratio</t>
  </si>
  <si>
    <t>S/C</t>
  </si>
  <si>
    <t>0.6</t>
  </si>
  <si>
    <t>バージョン0.5から以下の点を変更しました。</t>
  </si>
  <si>
    <t>CO転化計算ボックスを修正</t>
  </si>
  <si>
    <t>バージョン0.51から以下の点を変更しました。</t>
  </si>
  <si>
    <t>熱収支計算の追加のために、77行目以下を変更あるいは追加した。</t>
  </si>
  <si>
    <t>適用温度K</t>
  </si>
  <si>
    <t>Gas Phase &amp; Liquid Phase Heat Capacity (Shomate Equation) based on NIST Chemistry WebBook</t>
  </si>
  <si>
    <t>H° − H°298.15</t>
  </si>
  <si>
    <t>温度℃</t>
  </si>
  <si>
    <t>注釈</t>
  </si>
  <si>
    <t>Approach temperature ℃：平衡温度からのズレを指定</t>
  </si>
  <si>
    <t>CO shift反応器を断熱とした場合の出口温度の繰り返し計算</t>
  </si>
  <si>
    <t>Dew point of H2O</t>
  </si>
  <si>
    <t>stream中のH2O分率から計算した分圧と蒸気圧に関する繰り返し計算</t>
  </si>
  <si>
    <r>
      <t>Gas Enthalpy H-H</t>
    </r>
    <r>
      <rPr>
        <vertAlign val="subscript"/>
        <sz val="10"/>
        <rFont val="ＭＳ Ｐゴシック"/>
        <family val="3"/>
      </rPr>
      <t>298</t>
    </r>
  </si>
  <si>
    <r>
      <t>Liquid Enthalpy H</t>
    </r>
    <r>
      <rPr>
        <vertAlign val="subscript"/>
        <sz val="10"/>
        <rFont val="ＭＳ Ｐゴシック"/>
        <family val="3"/>
      </rPr>
      <t>dew</t>
    </r>
    <r>
      <rPr>
        <sz val="10"/>
        <rFont val="ＭＳ Ｐゴシック"/>
        <family val="3"/>
      </rPr>
      <t>-H</t>
    </r>
    <r>
      <rPr>
        <vertAlign val="subscript"/>
        <sz val="10"/>
        <rFont val="ＭＳ Ｐゴシック"/>
        <family val="3"/>
      </rPr>
      <t>298</t>
    </r>
  </si>
  <si>
    <t>Gasエンタルピー計算</t>
  </si>
  <si>
    <t>Liquidエンタルピー計算</t>
  </si>
  <si>
    <t>熱量（顕熱分 = Gas + Liquid）の計算</t>
  </si>
  <si>
    <t>熱量（潜熱分）の計算</t>
  </si>
  <si>
    <t>生成熱の計算</t>
  </si>
  <si>
    <t>合計熱量の計算</t>
  </si>
  <si>
    <t>Heat of formation</t>
  </si>
  <si>
    <t>ActiveCell.GoalSeek Goal:=1, ChangingCell:=ActiveCell.Offset(-1, 0).Range("A1")</t>
  </si>
  <si>
    <t>「繰り返し計算のためのマクロを作る」</t>
  </si>
  <si>
    <t>ゴールシークで繰り返し計算を実行するが、計算箇所が多いと手間がかかるので、</t>
  </si>
  <si>
    <t>下記に示す計算式をコピーしてマクロを作ることを推奨します。</t>
  </si>
  <si>
    <t>ただし、マクロの対象となるセルは下段に比較すべき変数の割り算計算式を置き、</t>
  </si>
  <si>
    <t>上段には目的となる変数（例えば温度）を置く。</t>
  </si>
  <si>
    <t>stream中のH2Oの露点</t>
  </si>
  <si>
    <t>合計熱量の表示</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</si>
</sst>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0.000;[Red]\-#,##0.000"/>
    <numFmt numFmtId="179" formatCode="0.0"/>
    <numFmt numFmtId="180" formatCode="0.00000"/>
    <numFmt numFmtId="181" formatCode="0.0000"/>
    <numFmt numFmtId="182" formatCode="0.000"/>
    <numFmt numFmtId="183" formatCode="#,##0.0000;[Red]\-#,##0.0000"/>
    <numFmt numFmtId="184" formatCode="#,##0.00000;[Red]\-#,##0.00000"/>
    <numFmt numFmtId="185" formatCode="0.0E+00"/>
    <numFmt numFmtId="186" formatCode="0.0_ ;[Red]\-0.0\ "/>
    <numFmt numFmtId="187" formatCode="0.00_ ;[Red]\-0.00\ "/>
    <numFmt numFmtId="188" formatCode="0.0000_ "/>
    <numFmt numFmtId="189" formatCode="0.000%"/>
    <numFmt numFmtId="190" formatCode="0.00_ "/>
    <numFmt numFmtId="191" formatCode="#,##0.00_ "/>
    <numFmt numFmtId="192" formatCode="0.000_ "/>
    <numFmt numFmtId="193" formatCode="0_ "/>
    <numFmt numFmtId="194" formatCode="0.0_ "/>
    <numFmt numFmtId="195" formatCode="#,##0.000_ "/>
    <numFmt numFmtId="196" formatCode="0.00000_ "/>
    <numFmt numFmtId="197" formatCode="#,##0.000_ ;[Red]\-#,##0.000\ "/>
    <numFmt numFmtId="198" formatCode="0.00000000000000_ "/>
    <numFmt numFmtId="199" formatCode="0.000000_ "/>
    <numFmt numFmtId="200" formatCode="#,##0_ "/>
    <numFmt numFmtId="201" formatCode="0000"/>
    <numFmt numFmtId="202" formatCode="00000"/>
    <numFmt numFmtId="203" formatCode="0.00_);[Red]\(0.00\)"/>
    <numFmt numFmtId="204" formatCode="0.0_);[Red]\(0.0\)"/>
    <numFmt numFmtId="205" formatCode="0.0000000_ "/>
    <numFmt numFmtId="206" formatCode="&quot;Yes&quot;;&quot;Yes&quot;;&quot;No&quot;"/>
    <numFmt numFmtId="207" formatCode="&quot;True&quot;;&quot;True&quot;;&quot;False&quot;"/>
    <numFmt numFmtId="208" formatCode="&quot;On&quot;;&quot;On&quot;;&quot;Off&quot;"/>
    <numFmt numFmtId="209" formatCode="[$€-2]\ #,##0.00_);[Red]\([$€-2]\ #,##0.00\)"/>
    <numFmt numFmtId="210" formatCode="0.000E+00"/>
    <numFmt numFmtId="211" formatCode="0.0;[Red]0.0"/>
    <numFmt numFmtId="212" formatCode="#,##0.0"/>
  </numFmts>
  <fonts count="15">
    <font>
      <sz val="11"/>
      <name val="ＭＳ Ｐゴシック"/>
      <family val="3"/>
    </font>
    <font>
      <u val="single"/>
      <sz val="9.35"/>
      <color indexed="12"/>
      <name val="ＭＳ Ｐゴシック"/>
      <family val="3"/>
    </font>
    <font>
      <sz val="10"/>
      <name val="ＭＳ Ｐゴシック"/>
      <family val="3"/>
    </font>
    <font>
      <u val="single"/>
      <sz val="9.35"/>
      <color indexed="36"/>
      <name val="ＭＳ Ｐゴシック"/>
      <family val="3"/>
    </font>
    <font>
      <sz val="6"/>
      <name val="ＭＳ Ｐゴシック"/>
      <family val="3"/>
    </font>
    <font>
      <sz val="14"/>
      <name val="ＭＳ Ｐゴシック"/>
      <family val="3"/>
    </font>
    <font>
      <b/>
      <sz val="14"/>
      <name val="ＭＳ Ｐゴシック"/>
      <family val="3"/>
    </font>
    <font>
      <sz val="14"/>
      <name val="Terminal"/>
      <family val="0"/>
    </font>
    <font>
      <sz val="7"/>
      <name val="ＭＳ Ｐゴシック"/>
      <family val="3"/>
    </font>
    <font>
      <sz val="10"/>
      <name val="Century"/>
      <family val="1"/>
    </font>
    <font>
      <vertAlign val="superscript"/>
      <sz val="10"/>
      <name val="ＭＳ Ｐゴシック"/>
      <family val="3"/>
    </font>
    <font>
      <sz val="10"/>
      <color indexed="8"/>
      <name val="ＭＳ Ｐゴシック"/>
      <family val="3"/>
    </font>
    <font>
      <vertAlign val="subscript"/>
      <sz val="10"/>
      <name val="ＭＳ Ｐゴシック"/>
      <family val="3"/>
    </font>
    <font>
      <b/>
      <sz val="10"/>
      <name val="ＭＳ Ｐゴシック"/>
      <family val="3"/>
    </font>
    <font>
      <sz val="9"/>
      <name val="ＭＳ Ｐゴシック"/>
      <family val="3"/>
    </font>
  </fonts>
  <fills count="10">
    <fill>
      <patternFill/>
    </fill>
    <fill>
      <patternFill patternType="gray125"/>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5"/>
        <bgColor indexed="64"/>
      </patternFill>
    </fill>
    <fill>
      <patternFill patternType="solid">
        <fgColor indexed="46"/>
        <bgColor indexed="64"/>
      </patternFill>
    </fill>
    <fill>
      <patternFill patternType="solid">
        <fgColor indexed="47"/>
        <bgColor indexed="64"/>
      </patternFill>
    </fill>
  </fills>
  <borders count="31">
    <border>
      <left/>
      <right/>
      <top/>
      <bottom/>
      <diagonal/>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medium"/>
      <right style="medium"/>
      <top style="medium"/>
      <bottom style="medium"/>
    </border>
    <border>
      <left>
        <color indexed="63"/>
      </left>
      <right>
        <color indexed="63"/>
      </right>
      <top style="thin"/>
      <bottom style="thin"/>
    </border>
    <border>
      <left style="medium"/>
      <right style="thin"/>
      <top style="thin"/>
      <bottom style="thin"/>
    </border>
    <border>
      <left style="thin"/>
      <right style="medium"/>
      <top style="thin"/>
      <bottom style="thin"/>
    </border>
    <border>
      <left style="medium"/>
      <right>
        <color indexed="63"/>
      </right>
      <top>
        <color indexed="63"/>
      </top>
      <bottom>
        <color indexed="63"/>
      </bottom>
    </border>
    <border>
      <left style="thin"/>
      <right style="medium"/>
      <top style="thin"/>
      <bottom>
        <color indexed="63"/>
      </bottom>
    </border>
    <border>
      <left style="thin"/>
      <right style="medium"/>
      <top>
        <color indexed="63"/>
      </top>
      <bottom style="thin"/>
    </border>
    <border>
      <left style="medium"/>
      <right style="thin"/>
      <top style="thin"/>
      <bottom>
        <color indexed="63"/>
      </bottom>
    </border>
    <border>
      <left style="medium"/>
      <right style="thin"/>
      <top>
        <color indexed="63"/>
      </top>
      <bottom style="thin"/>
    </border>
    <border>
      <left>
        <color indexed="63"/>
      </left>
      <right style="medium"/>
      <top style="thin"/>
      <bottom style="thin"/>
    </border>
    <border>
      <left style="thin"/>
      <right>
        <color indexed="63"/>
      </right>
      <top>
        <color indexed="63"/>
      </top>
      <bottom style="thin"/>
    </border>
    <border>
      <left style="thin"/>
      <right style="thin"/>
      <top style="medium"/>
      <bottom style="thin"/>
    </border>
    <border>
      <left style="thin"/>
      <right>
        <color indexed="63"/>
      </right>
      <top style="medium"/>
      <bottom style="thin"/>
    </border>
    <border>
      <left style="medium"/>
      <right style="thin"/>
      <top style="medium"/>
      <bottom style="thin"/>
    </border>
    <border>
      <left style="thin"/>
      <right style="medium"/>
      <top style="medium"/>
      <bottom style="thin"/>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color indexed="63"/>
      </right>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lignment/>
      <protection/>
    </xf>
    <xf numFmtId="0" fontId="0" fillId="0" borderId="0">
      <alignment/>
      <protection/>
    </xf>
    <xf numFmtId="0" fontId="9" fillId="0" borderId="0">
      <alignment vertical="center"/>
      <protection/>
    </xf>
    <xf numFmtId="0" fontId="3" fillId="0" borderId="0" applyNumberFormat="0" applyFill="0" applyBorder="0" applyAlignment="0" applyProtection="0"/>
  </cellStyleXfs>
  <cellXfs count="299">
    <xf numFmtId="0" fontId="0" fillId="0" borderId="0" xfId="0" applyAlignment="1">
      <alignment/>
    </xf>
    <xf numFmtId="0" fontId="2" fillId="0" borderId="0" xfId="22" applyFont="1">
      <alignment/>
      <protection/>
    </xf>
    <xf numFmtId="193" fontId="2" fillId="0" borderId="0" xfId="22" applyNumberFormat="1" applyFont="1" applyAlignment="1">
      <alignment horizontal="center"/>
      <protection/>
    </xf>
    <xf numFmtId="193" fontId="2" fillId="0" borderId="0" xfId="22" applyNumberFormat="1" applyFont="1" applyFill="1" applyBorder="1" applyAlignment="1">
      <alignment horizontal="center"/>
      <protection/>
    </xf>
    <xf numFmtId="0" fontId="2" fillId="0" borderId="0" xfId="22" applyFont="1" applyFill="1" applyBorder="1">
      <alignment/>
      <protection/>
    </xf>
    <xf numFmtId="193" fontId="2" fillId="0" borderId="0" xfId="22" applyNumberFormat="1" applyFont="1">
      <alignment/>
      <protection/>
    </xf>
    <xf numFmtId="0" fontId="2" fillId="0" borderId="1" xfId="22" applyFont="1" applyFill="1" applyBorder="1" applyAlignment="1">
      <alignment horizontal="center"/>
      <protection/>
    </xf>
    <xf numFmtId="0" fontId="2" fillId="0" borderId="0" xfId="22" applyFont="1" applyFill="1">
      <alignment/>
      <protection/>
    </xf>
    <xf numFmtId="194" fontId="2" fillId="0" borderId="1" xfId="22" applyNumberFormat="1" applyFont="1" applyFill="1" applyBorder="1" applyAlignment="1">
      <alignment horizontal="center"/>
      <protection/>
    </xf>
    <xf numFmtId="190" fontId="2" fillId="0" borderId="1" xfId="22" applyNumberFormat="1" applyFont="1" applyFill="1" applyBorder="1">
      <alignment/>
      <protection/>
    </xf>
    <xf numFmtId="190" fontId="2" fillId="0" borderId="0" xfId="22" applyNumberFormat="1" applyFont="1">
      <alignment/>
      <protection/>
    </xf>
    <xf numFmtId="0" fontId="2" fillId="0" borderId="1" xfId="22" applyFont="1" applyFill="1" applyBorder="1">
      <alignment/>
      <protection/>
    </xf>
    <xf numFmtId="179" fontId="2" fillId="0" borderId="1" xfId="22" applyNumberFormat="1" applyFont="1" applyFill="1" applyBorder="1" applyAlignment="1">
      <alignment/>
      <protection/>
    </xf>
    <xf numFmtId="0" fontId="2" fillId="0" borderId="1" xfId="22" applyFont="1" applyFill="1" applyBorder="1" applyAlignment="1">
      <alignment/>
      <protection/>
    </xf>
    <xf numFmtId="182" fontId="2" fillId="0" borderId="1" xfId="22" applyNumberFormat="1" applyFont="1" applyFill="1" applyBorder="1">
      <alignment/>
      <protection/>
    </xf>
    <xf numFmtId="0" fontId="5" fillId="0" borderId="0" xfId="22" applyFont="1">
      <alignment/>
      <protection/>
    </xf>
    <xf numFmtId="0" fontId="6" fillId="0" borderId="0" xfId="22" applyFont="1">
      <alignment/>
      <protection/>
    </xf>
    <xf numFmtId="0" fontId="6" fillId="0" borderId="0" xfId="22" applyFont="1" applyAlignment="1">
      <alignment horizontal="left" indent="2"/>
      <protection/>
    </xf>
    <xf numFmtId="49" fontId="6" fillId="0" borderId="0" xfId="22" applyNumberFormat="1" applyFont="1" applyAlignment="1">
      <alignment horizontal="left" indent="1"/>
      <protection/>
    </xf>
    <xf numFmtId="0" fontId="2" fillId="2" borderId="1" xfId="22" applyFont="1" applyFill="1" applyBorder="1">
      <alignment/>
      <protection/>
    </xf>
    <xf numFmtId="193" fontId="2" fillId="0" borderId="0" xfId="22" applyNumberFormat="1" applyFont="1" applyFill="1" applyBorder="1">
      <alignment/>
      <protection/>
    </xf>
    <xf numFmtId="0" fontId="2" fillId="0" borderId="0" xfId="22" applyFont="1" applyFill="1" applyBorder="1" applyAlignment="1">
      <alignment wrapText="1"/>
      <protection/>
    </xf>
    <xf numFmtId="0" fontId="2" fillId="2" borderId="1" xfId="22" applyFont="1" applyFill="1" applyBorder="1" applyAlignment="1">
      <alignment/>
      <protection/>
    </xf>
    <xf numFmtId="0" fontId="2" fillId="2" borderId="1" xfId="22" applyFont="1" applyFill="1" applyBorder="1" applyAlignment="1">
      <alignment horizontal="center"/>
      <protection/>
    </xf>
    <xf numFmtId="49" fontId="2" fillId="0" borderId="1" xfId="22" applyNumberFormat="1" applyFont="1" applyFill="1" applyBorder="1" applyAlignment="1">
      <alignment horizontal="center"/>
      <protection/>
    </xf>
    <xf numFmtId="201" fontId="2" fillId="0" borderId="1" xfId="22" applyNumberFormat="1" applyFont="1" applyFill="1" applyBorder="1" applyAlignment="1">
      <alignment horizontal="center"/>
      <protection/>
    </xf>
    <xf numFmtId="194" fontId="2" fillId="0" borderId="1" xfId="22" applyNumberFormat="1" applyFont="1" applyFill="1" applyBorder="1">
      <alignment/>
      <protection/>
    </xf>
    <xf numFmtId="194" fontId="2" fillId="0" borderId="1" xfId="22" applyNumberFormat="1" applyFont="1" applyBorder="1">
      <alignment/>
      <protection/>
    </xf>
    <xf numFmtId="190" fontId="2" fillId="2" borderId="1" xfId="22" applyNumberFormat="1" applyFont="1" applyFill="1" applyBorder="1">
      <alignment/>
      <protection/>
    </xf>
    <xf numFmtId="190" fontId="2" fillId="0" borderId="1" xfId="22" applyNumberFormat="1" applyFont="1" applyBorder="1">
      <alignment/>
      <protection/>
    </xf>
    <xf numFmtId="194" fontId="2" fillId="0" borderId="1" xfId="17" applyNumberFormat="1" applyFont="1" applyFill="1" applyBorder="1" applyAlignment="1">
      <alignment/>
    </xf>
    <xf numFmtId="193" fontId="2" fillId="0" borderId="1" xfId="17" applyNumberFormat="1" applyFont="1" applyBorder="1" applyAlignment="1">
      <alignment/>
    </xf>
    <xf numFmtId="0" fontId="2" fillId="2" borderId="1" xfId="22" applyFont="1" applyFill="1" applyBorder="1" applyAlignment="1">
      <alignment horizontal="left"/>
      <protection/>
    </xf>
    <xf numFmtId="179" fontId="2" fillId="2" borderId="1" xfId="22" applyNumberFormat="1" applyFont="1" applyFill="1" applyBorder="1" applyAlignment="1">
      <alignment/>
      <protection/>
    </xf>
    <xf numFmtId="192" fontId="2" fillId="0" borderId="1" xfId="17" applyNumberFormat="1" applyFont="1" applyFill="1" applyBorder="1" applyAlignment="1">
      <alignment/>
    </xf>
    <xf numFmtId="193" fontId="2" fillId="0" borderId="1" xfId="22" applyNumberFormat="1" applyFont="1" applyFill="1" applyBorder="1" applyAlignment="1">
      <alignment horizontal="center"/>
      <protection/>
    </xf>
    <xf numFmtId="194" fontId="2" fillId="3" borderId="1" xfId="22" applyNumberFormat="1" applyFont="1" applyFill="1" applyBorder="1">
      <alignment/>
      <protection/>
    </xf>
    <xf numFmtId="194" fontId="2" fillId="4" borderId="1" xfId="17" applyNumberFormat="1" applyFont="1" applyFill="1" applyBorder="1" applyAlignment="1">
      <alignment/>
    </xf>
    <xf numFmtId="194" fontId="2" fillId="4" borderId="1" xfId="22" applyNumberFormat="1" applyFont="1" applyFill="1" applyBorder="1">
      <alignment/>
      <protection/>
    </xf>
    <xf numFmtId="194" fontId="2" fillId="3" borderId="1" xfId="17" applyNumberFormat="1" applyFont="1" applyFill="1" applyBorder="1" applyAlignment="1">
      <alignment/>
    </xf>
    <xf numFmtId="194" fontId="2" fillId="0" borderId="1" xfId="22" applyNumberFormat="1" applyFont="1" applyBorder="1" applyAlignment="1">
      <alignment horizontal="right"/>
      <protection/>
    </xf>
    <xf numFmtId="190" fontId="2" fillId="4" borderId="1" xfId="22" applyNumberFormat="1" applyFont="1" applyFill="1" applyBorder="1">
      <alignment/>
      <protection/>
    </xf>
    <xf numFmtId="190" fontId="2" fillId="5" borderId="1" xfId="22" applyNumberFormat="1" applyFont="1" applyFill="1" applyBorder="1">
      <alignment/>
      <protection/>
    </xf>
    <xf numFmtId="190" fontId="2" fillId="3" borderId="1" xfId="22" applyNumberFormat="1" applyFont="1" applyFill="1" applyBorder="1">
      <alignment/>
      <protection/>
    </xf>
    <xf numFmtId="0" fontId="2" fillId="2" borderId="1" xfId="22" applyFont="1" applyFill="1" applyBorder="1" applyAlignment="1">
      <alignment vertical="center"/>
      <protection/>
    </xf>
    <xf numFmtId="193" fontId="2" fillId="2" borderId="1" xfId="22" applyNumberFormat="1" applyFont="1" applyFill="1" applyBorder="1" applyAlignment="1">
      <alignment horizontal="center" vertical="center"/>
      <protection/>
    </xf>
    <xf numFmtId="176" fontId="2" fillId="2" borderId="1" xfId="17" applyNumberFormat="1" applyFont="1" applyFill="1" applyBorder="1" applyAlignment="1">
      <alignment horizontal="center" vertical="center"/>
    </xf>
    <xf numFmtId="2" fontId="2" fillId="2" borderId="1" xfId="22" applyNumberFormat="1" applyFont="1" applyFill="1" applyBorder="1" applyAlignment="1">
      <alignment horizontal="center" vertical="center"/>
      <protection/>
    </xf>
    <xf numFmtId="193" fontId="2" fillId="0" borderId="1" xfId="22" applyNumberFormat="1" applyFont="1" applyFill="1" applyBorder="1" applyAlignment="1">
      <alignment/>
      <protection/>
    </xf>
    <xf numFmtId="193" fontId="2" fillId="4" borderId="1" xfId="22" applyNumberFormat="1" applyFont="1" applyFill="1" applyBorder="1">
      <alignment/>
      <protection/>
    </xf>
    <xf numFmtId="193" fontId="2" fillId="0" borderId="1" xfId="22" applyNumberFormat="1" applyFont="1" applyBorder="1" applyAlignment="1">
      <alignment horizontal="center"/>
      <protection/>
    </xf>
    <xf numFmtId="0" fontId="2" fillId="2" borderId="1" xfId="0" applyFont="1" applyFill="1" applyBorder="1" applyAlignment="1">
      <alignment horizontal="center"/>
    </xf>
    <xf numFmtId="176" fontId="2" fillId="6" borderId="1" xfId="17" applyNumberFormat="1" applyFont="1" applyFill="1" applyBorder="1" applyAlignment="1">
      <alignment horizontal="right"/>
    </xf>
    <xf numFmtId="179" fontId="2" fillId="0" borderId="2" xfId="0" applyNumberFormat="1" applyFont="1" applyFill="1" applyBorder="1" applyAlignment="1">
      <alignment/>
    </xf>
    <xf numFmtId="0" fontId="2" fillId="2" borderId="1" xfId="22" applyFont="1" applyFill="1" applyBorder="1" applyAlignment="1">
      <alignment horizontal="center" vertical="center"/>
      <protection/>
    </xf>
    <xf numFmtId="193" fontId="2" fillId="0" borderId="1" xfId="22" applyNumberFormat="1" applyFont="1" applyFill="1" applyBorder="1">
      <alignment/>
      <protection/>
    </xf>
    <xf numFmtId="196" fontId="2" fillId="7" borderId="1" xfId="17" applyNumberFormat="1" applyFont="1" applyFill="1" applyBorder="1" applyAlignment="1">
      <alignment/>
    </xf>
    <xf numFmtId="196" fontId="2" fillId="7" borderId="1" xfId="0" applyNumberFormat="1" applyFont="1" applyFill="1" applyBorder="1" applyAlignment="1">
      <alignment/>
    </xf>
    <xf numFmtId="0" fontId="2" fillId="0" borderId="0" xfId="22" applyFont="1" applyAlignment="1" quotePrefix="1">
      <alignment horizontal="right"/>
      <protection/>
    </xf>
    <xf numFmtId="193" fontId="2" fillId="0" borderId="0" xfId="22" applyNumberFormat="1" applyFont="1" applyAlignment="1">
      <alignment horizontal="left"/>
      <protection/>
    </xf>
    <xf numFmtId="194" fontId="2" fillId="0" borderId="3" xfId="22" applyNumberFormat="1" applyFont="1" applyFill="1" applyBorder="1">
      <alignment/>
      <protection/>
    </xf>
    <xf numFmtId="0" fontId="2" fillId="0" borderId="1" xfId="22" applyFont="1" applyBorder="1">
      <alignment/>
      <protection/>
    </xf>
    <xf numFmtId="188" fontId="2" fillId="0" borderId="1" xfId="22" applyNumberFormat="1" applyFont="1" applyBorder="1">
      <alignment/>
      <protection/>
    </xf>
    <xf numFmtId="190" fontId="2" fillId="5" borderId="4" xfId="22" applyNumberFormat="1" applyFont="1" applyFill="1" applyBorder="1">
      <alignment/>
      <protection/>
    </xf>
    <xf numFmtId="190" fontId="2" fillId="5" borderId="3" xfId="22" applyNumberFormat="1" applyFont="1" applyFill="1" applyBorder="1">
      <alignment/>
      <protection/>
    </xf>
    <xf numFmtId="194" fontId="2" fillId="4" borderId="2" xfId="22" applyNumberFormat="1" applyFont="1" applyFill="1" applyBorder="1">
      <alignment/>
      <protection/>
    </xf>
    <xf numFmtId="194" fontId="2" fillId="0" borderId="5" xfId="22" applyNumberFormat="1" applyFont="1" applyFill="1" applyBorder="1">
      <alignment/>
      <protection/>
    </xf>
    <xf numFmtId="194" fontId="2" fillId="0" borderId="6" xfId="22" applyNumberFormat="1" applyFont="1" applyFill="1" applyBorder="1">
      <alignment/>
      <protection/>
    </xf>
    <xf numFmtId="194" fontId="2" fillId="3" borderId="4" xfId="17" applyNumberFormat="1" applyFont="1" applyFill="1" applyBorder="1" applyAlignment="1">
      <alignment/>
    </xf>
    <xf numFmtId="194" fontId="2" fillId="0" borderId="3" xfId="17" applyNumberFormat="1" applyFont="1" applyFill="1" applyBorder="1" applyAlignment="1">
      <alignment/>
    </xf>
    <xf numFmtId="194" fontId="2" fillId="4" borderId="2" xfId="17" applyNumberFormat="1" applyFont="1" applyFill="1" applyBorder="1" applyAlignment="1">
      <alignment/>
    </xf>
    <xf numFmtId="194" fontId="2" fillId="0" borderId="5" xfId="17" applyNumberFormat="1" applyFont="1" applyFill="1" applyBorder="1" applyAlignment="1">
      <alignment/>
    </xf>
    <xf numFmtId="190" fontId="2" fillId="5" borderId="7" xfId="22" applyNumberFormat="1" applyFont="1" applyFill="1" applyBorder="1">
      <alignment/>
      <protection/>
    </xf>
    <xf numFmtId="194" fontId="2" fillId="0" borderId="6" xfId="17" applyNumberFormat="1" applyFont="1" applyFill="1" applyBorder="1" applyAlignment="1">
      <alignment/>
    </xf>
    <xf numFmtId="190" fontId="2" fillId="8" borderId="1" xfId="22" applyNumberFormat="1" applyFont="1" applyFill="1" applyBorder="1">
      <alignment/>
      <protection/>
    </xf>
    <xf numFmtId="194" fontId="2" fillId="8" borderId="1" xfId="22" applyNumberFormat="1" applyFont="1" applyFill="1" applyBorder="1">
      <alignment/>
      <protection/>
    </xf>
    <xf numFmtId="0" fontId="2" fillId="2" borderId="1" xfId="22" applyFont="1" applyFill="1" applyBorder="1" applyAlignment="1">
      <alignment horizontal="left" indent="1"/>
      <protection/>
    </xf>
    <xf numFmtId="182" fontId="2" fillId="3" borderId="1" xfId="22" applyNumberFormat="1" applyFont="1" applyFill="1" applyBorder="1">
      <alignment/>
      <protection/>
    </xf>
    <xf numFmtId="193" fontId="2" fillId="3" borderId="1" xfId="22" applyNumberFormat="1" applyFont="1" applyFill="1" applyBorder="1">
      <alignment/>
      <protection/>
    </xf>
    <xf numFmtId="0" fontId="2" fillId="2" borderId="1" xfId="22" applyFont="1" applyFill="1" applyBorder="1" applyAlignment="1">
      <alignment shrinkToFit="1"/>
      <protection/>
    </xf>
    <xf numFmtId="0" fontId="2" fillId="3" borderId="1" xfId="22" applyFont="1" applyFill="1" applyBorder="1">
      <alignment/>
      <protection/>
    </xf>
    <xf numFmtId="192" fontId="2" fillId="0" borderId="1" xfId="22" applyNumberFormat="1" applyFont="1" applyFill="1" applyBorder="1">
      <alignment/>
      <protection/>
    </xf>
    <xf numFmtId="188" fontId="2" fillId="0" borderId="1" xfId="22" applyNumberFormat="1" applyFont="1" applyFill="1" applyBorder="1">
      <alignment/>
      <protection/>
    </xf>
    <xf numFmtId="0" fontId="2" fillId="2" borderId="4" xfId="22" applyFont="1" applyFill="1" applyBorder="1" applyAlignment="1">
      <alignment horizontal="center"/>
      <protection/>
    </xf>
    <xf numFmtId="194" fontId="2" fillId="0" borderId="0" xfId="22" applyNumberFormat="1" applyFont="1">
      <alignment/>
      <protection/>
    </xf>
    <xf numFmtId="0" fontId="2" fillId="0" borderId="0" xfId="22" applyFont="1" applyAlignment="1">
      <alignment horizontal="right"/>
      <protection/>
    </xf>
    <xf numFmtId="0" fontId="2" fillId="2" borderId="4" xfId="22" applyFont="1" applyFill="1" applyBorder="1" applyAlignment="1">
      <alignment/>
      <protection/>
    </xf>
    <xf numFmtId="0" fontId="2" fillId="2" borderId="3" xfId="22" applyFont="1" applyFill="1" applyBorder="1" applyAlignment="1">
      <alignment/>
      <protection/>
    </xf>
    <xf numFmtId="9" fontId="0" fillId="0" borderId="0" xfId="15" applyAlignment="1">
      <alignment/>
    </xf>
    <xf numFmtId="0" fontId="0" fillId="0" borderId="1" xfId="0" applyBorder="1" applyAlignment="1">
      <alignment/>
    </xf>
    <xf numFmtId="193" fontId="0" fillId="0" borderId="1" xfId="0" applyNumberFormat="1" applyBorder="1" applyAlignment="1">
      <alignment/>
    </xf>
    <xf numFmtId="194" fontId="0" fillId="0" borderId="1" xfId="0" applyNumberFormat="1" applyBorder="1" applyAlignment="1">
      <alignment/>
    </xf>
    <xf numFmtId="0" fontId="2" fillId="2" borderId="4" xfId="22" applyFont="1" applyFill="1" applyBorder="1" applyAlignment="1">
      <alignment horizontal="center" vertical="center"/>
      <protection/>
    </xf>
    <xf numFmtId="0" fontId="2" fillId="0" borderId="0" xfId="0" applyFont="1" applyAlignment="1">
      <alignment/>
    </xf>
    <xf numFmtId="0" fontId="2" fillId="0" borderId="0" xfId="0" applyFont="1" applyAlignment="1">
      <alignment horizontal="left" indent="1"/>
    </xf>
    <xf numFmtId="11" fontId="2" fillId="0" borderId="0" xfId="0" applyNumberFormat="1" applyFont="1" applyAlignment="1">
      <alignment/>
    </xf>
    <xf numFmtId="0" fontId="2" fillId="0" borderId="1" xfId="0" applyFont="1" applyBorder="1" applyAlignment="1">
      <alignment/>
    </xf>
    <xf numFmtId="0" fontId="2" fillId="0" borderId="1" xfId="0" applyFont="1" applyBorder="1" applyAlignment="1">
      <alignment horizontal="center"/>
    </xf>
    <xf numFmtId="190" fontId="2" fillId="0" borderId="0" xfId="0" applyNumberFormat="1" applyFont="1" applyAlignment="1">
      <alignment/>
    </xf>
    <xf numFmtId="192" fontId="2" fillId="0" borderId="0" xfId="0" applyNumberFormat="1" applyFont="1" applyAlignment="1">
      <alignment/>
    </xf>
    <xf numFmtId="0" fontId="2" fillId="6" borderId="1" xfId="0" applyNumberFormat="1" applyFont="1" applyFill="1" applyBorder="1" applyAlignment="1">
      <alignment/>
    </xf>
    <xf numFmtId="0" fontId="2" fillId="6" borderId="1" xfId="0" applyFont="1" applyFill="1" applyBorder="1" applyAlignment="1">
      <alignment horizontal="left" indent="1"/>
    </xf>
    <xf numFmtId="0" fontId="2" fillId="6" borderId="1" xfId="0" applyFont="1" applyFill="1" applyBorder="1" applyAlignment="1">
      <alignment/>
    </xf>
    <xf numFmtId="193" fontId="2" fillId="0" borderId="0" xfId="22" applyNumberFormat="1" applyFont="1" applyAlignment="1">
      <alignment vertical="center"/>
      <protection/>
    </xf>
    <xf numFmtId="0" fontId="2" fillId="0" borderId="0" xfId="22" applyFont="1" applyAlignment="1">
      <alignment vertical="center"/>
      <protection/>
    </xf>
    <xf numFmtId="193" fontId="2" fillId="0" borderId="0" xfId="22" applyNumberFormat="1" applyFont="1" applyAlignment="1">
      <alignment horizontal="center" vertical="center"/>
      <protection/>
    </xf>
    <xf numFmtId="0" fontId="6" fillId="0" borderId="0" xfId="22" applyFont="1" applyAlignment="1">
      <alignment vertical="center"/>
      <protection/>
    </xf>
    <xf numFmtId="193" fontId="2" fillId="0" borderId="0" xfId="22" applyNumberFormat="1" applyFont="1" applyFill="1" applyBorder="1" applyAlignment="1">
      <alignment horizontal="center" vertical="center"/>
      <protection/>
    </xf>
    <xf numFmtId="0" fontId="2" fillId="0" borderId="0" xfId="22" applyFont="1" applyFill="1" applyBorder="1" applyAlignment="1">
      <alignment vertical="center"/>
      <protection/>
    </xf>
    <xf numFmtId="0" fontId="6" fillId="0" borderId="0" xfId="22" applyFont="1" applyAlignment="1">
      <alignment horizontal="left" vertical="center"/>
      <protection/>
    </xf>
    <xf numFmtId="49" fontId="6" fillId="0" borderId="0" xfId="22" applyNumberFormat="1" applyFont="1" applyAlignment="1">
      <alignment horizontal="left" vertical="center"/>
      <protection/>
    </xf>
    <xf numFmtId="0" fontId="2" fillId="2" borderId="1" xfId="22" applyFont="1" applyFill="1" applyBorder="1" applyAlignment="1">
      <alignment vertical="center" shrinkToFit="1"/>
      <protection/>
    </xf>
    <xf numFmtId="194" fontId="2" fillId="3" borderId="1" xfId="22" applyNumberFormat="1" applyFont="1" applyFill="1" applyBorder="1" applyAlignment="1">
      <alignment vertical="center"/>
      <protection/>
    </xf>
    <xf numFmtId="193" fontId="2" fillId="3" borderId="1" xfId="22" applyNumberFormat="1" applyFont="1" applyFill="1" applyBorder="1" applyAlignment="1">
      <alignment vertical="center"/>
      <protection/>
    </xf>
    <xf numFmtId="0" fontId="2" fillId="0" borderId="0" xfId="22" applyFont="1" applyAlignment="1" quotePrefix="1">
      <alignment horizontal="right" vertical="center"/>
      <protection/>
    </xf>
    <xf numFmtId="193" fontId="2" fillId="0" borderId="0" xfId="22" applyNumberFormat="1" applyFont="1" applyAlignment="1">
      <alignment horizontal="left" vertical="center"/>
      <protection/>
    </xf>
    <xf numFmtId="0" fontId="2" fillId="2" borderId="4" xfId="22" applyFont="1" applyFill="1" applyBorder="1" applyAlignment="1">
      <alignment vertical="center"/>
      <protection/>
    </xf>
    <xf numFmtId="0" fontId="2" fillId="2" borderId="3" xfId="22" applyFont="1" applyFill="1" applyBorder="1" applyAlignment="1">
      <alignment vertical="center"/>
      <protection/>
    </xf>
    <xf numFmtId="0" fontId="2" fillId="3" borderId="1" xfId="22" applyFont="1" applyFill="1" applyBorder="1" applyAlignment="1">
      <alignment vertical="center"/>
      <protection/>
    </xf>
    <xf numFmtId="194" fontId="2" fillId="0" borderId="0" xfId="22" applyNumberFormat="1" applyFont="1" applyAlignment="1">
      <alignment vertical="center"/>
      <protection/>
    </xf>
    <xf numFmtId="193" fontId="2" fillId="0" borderId="0" xfId="22" applyNumberFormat="1" applyFont="1" applyFill="1" applyBorder="1" applyAlignment="1">
      <alignment vertical="center"/>
      <protection/>
    </xf>
    <xf numFmtId="0" fontId="2" fillId="0" borderId="0" xfId="22" applyFont="1" applyAlignment="1">
      <alignment horizontal="right" vertical="center"/>
      <protection/>
    </xf>
    <xf numFmtId="190" fontId="2" fillId="3" borderId="1" xfId="22" applyNumberFormat="1" applyFont="1" applyFill="1" applyBorder="1" applyAlignment="1">
      <alignment vertical="center"/>
      <protection/>
    </xf>
    <xf numFmtId="0" fontId="2" fillId="2" borderId="1" xfId="0" applyFont="1" applyFill="1" applyBorder="1" applyAlignment="1">
      <alignment horizontal="center" vertical="center"/>
    </xf>
    <xf numFmtId="176" fontId="2" fillId="6" borderId="1" xfId="17" applyNumberFormat="1" applyFont="1" applyFill="1" applyBorder="1" applyAlignment="1">
      <alignment horizontal="right" vertical="center"/>
    </xf>
    <xf numFmtId="196" fontId="2" fillId="7" borderId="1" xfId="17" applyNumberFormat="1" applyFont="1" applyFill="1" applyBorder="1" applyAlignment="1">
      <alignment vertical="center"/>
    </xf>
    <xf numFmtId="196" fontId="2" fillId="7" borderId="1" xfId="0" applyNumberFormat="1" applyFont="1" applyFill="1" applyBorder="1" applyAlignment="1">
      <alignment vertical="center"/>
    </xf>
    <xf numFmtId="179" fontId="2" fillId="0" borderId="2" xfId="0" applyNumberFormat="1" applyFont="1" applyFill="1" applyBorder="1" applyAlignment="1">
      <alignment vertical="center"/>
    </xf>
    <xf numFmtId="179" fontId="2" fillId="0" borderId="0" xfId="0" applyNumberFormat="1" applyFont="1" applyFill="1" applyBorder="1" applyAlignment="1">
      <alignment vertical="center"/>
    </xf>
    <xf numFmtId="193" fontId="2" fillId="0" borderId="1" xfId="22" applyNumberFormat="1" applyFont="1" applyFill="1" applyBorder="1" applyAlignment="1">
      <alignment horizontal="center" vertical="center"/>
      <protection/>
    </xf>
    <xf numFmtId="0" fontId="13" fillId="0" borderId="0" xfId="22" applyFont="1" applyAlignment="1">
      <alignment vertical="center"/>
      <protection/>
    </xf>
    <xf numFmtId="0" fontId="2" fillId="0" borderId="0" xfId="22" applyFont="1" applyFill="1" applyAlignment="1">
      <alignment vertical="center"/>
      <protection/>
    </xf>
    <xf numFmtId="182" fontId="2" fillId="3" borderId="1" xfId="22" applyNumberFormat="1" applyFont="1" applyFill="1" applyBorder="1" applyAlignment="1">
      <alignment vertical="center"/>
      <protection/>
    </xf>
    <xf numFmtId="194" fontId="2" fillId="0" borderId="1" xfId="22" applyNumberFormat="1" applyFont="1" applyFill="1" applyBorder="1" applyAlignment="1">
      <alignment horizontal="center" vertical="center"/>
      <protection/>
    </xf>
    <xf numFmtId="190" fontId="2" fillId="0" borderId="1" xfId="22" applyNumberFormat="1" applyFont="1" applyFill="1" applyBorder="1" applyAlignment="1">
      <alignment vertical="center"/>
      <protection/>
    </xf>
    <xf numFmtId="182" fontId="2" fillId="0" borderId="1" xfId="22" applyNumberFormat="1" applyFont="1" applyFill="1" applyBorder="1" applyAlignment="1">
      <alignment vertical="center"/>
      <protection/>
    </xf>
    <xf numFmtId="190" fontId="2" fillId="0" borderId="0" xfId="22" applyNumberFormat="1" applyFont="1" applyAlignment="1">
      <alignment vertical="center"/>
      <protection/>
    </xf>
    <xf numFmtId="0" fontId="2" fillId="0" borderId="1" xfId="22" applyFont="1" applyFill="1" applyBorder="1" applyAlignment="1">
      <alignment vertical="center"/>
      <protection/>
    </xf>
    <xf numFmtId="179" fontId="2" fillId="2" borderId="1" xfId="22" applyNumberFormat="1" applyFont="1" applyFill="1" applyBorder="1" applyAlignment="1">
      <alignment vertical="center"/>
      <protection/>
    </xf>
    <xf numFmtId="179" fontId="2" fillId="0" borderId="1" xfId="22" applyNumberFormat="1" applyFont="1" applyFill="1" applyBorder="1" applyAlignment="1">
      <alignment vertical="center"/>
      <protection/>
    </xf>
    <xf numFmtId="0" fontId="2" fillId="0" borderId="1" xfId="22" applyFont="1" applyBorder="1" applyAlignment="1">
      <alignment vertical="center"/>
      <protection/>
    </xf>
    <xf numFmtId="0" fontId="2" fillId="0" borderId="1" xfId="22" applyFont="1" applyFill="1" applyBorder="1" applyAlignment="1">
      <alignment horizontal="left" vertical="center"/>
      <protection/>
    </xf>
    <xf numFmtId="194" fontId="2" fillId="0" borderId="4" xfId="22" applyNumberFormat="1" applyFont="1" applyFill="1" applyBorder="1" applyAlignment="1">
      <alignment horizontal="center" vertical="center"/>
      <protection/>
    </xf>
    <xf numFmtId="190" fontId="2" fillId="0" borderId="4" xfId="22" applyNumberFormat="1" applyFont="1" applyFill="1" applyBorder="1" applyAlignment="1">
      <alignment vertical="center"/>
      <protection/>
    </xf>
    <xf numFmtId="0" fontId="2" fillId="0" borderId="4" xfId="22" applyFont="1" applyFill="1" applyBorder="1" applyAlignment="1">
      <alignment vertical="center"/>
      <protection/>
    </xf>
    <xf numFmtId="179" fontId="2" fillId="0" borderId="4" xfId="22" applyNumberFormat="1" applyFont="1" applyFill="1" applyBorder="1" applyAlignment="1">
      <alignment vertical="center"/>
      <protection/>
    </xf>
    <xf numFmtId="182" fontId="2" fillId="0" borderId="4" xfId="22" applyNumberFormat="1" applyFont="1" applyFill="1" applyBorder="1" applyAlignment="1">
      <alignment vertical="center"/>
      <protection/>
    </xf>
    <xf numFmtId="0" fontId="2" fillId="0" borderId="4" xfId="22" applyFont="1" applyBorder="1" applyAlignment="1">
      <alignment vertical="center"/>
      <protection/>
    </xf>
    <xf numFmtId="0" fontId="2" fillId="2" borderId="8" xfId="22" applyFont="1" applyFill="1" applyBorder="1" applyAlignment="1">
      <alignment horizontal="center" vertical="center"/>
      <protection/>
    </xf>
    <xf numFmtId="0" fontId="2" fillId="2" borderId="9" xfId="22" applyFont="1" applyFill="1" applyBorder="1" applyAlignment="1">
      <alignment horizontal="center" vertical="center"/>
      <protection/>
    </xf>
    <xf numFmtId="194" fontId="2" fillId="0" borderId="8" xfId="22" applyNumberFormat="1" applyFont="1" applyFill="1" applyBorder="1" applyAlignment="1">
      <alignment vertical="center"/>
      <protection/>
    </xf>
    <xf numFmtId="190" fontId="2" fillId="3" borderId="9" xfId="22" applyNumberFormat="1" applyFont="1" applyFill="1" applyBorder="1" applyAlignment="1">
      <alignment vertical="center"/>
      <protection/>
    </xf>
    <xf numFmtId="194" fontId="2" fillId="0" borderId="9" xfId="22" applyNumberFormat="1" applyFont="1" applyFill="1" applyBorder="1" applyAlignment="1">
      <alignment vertical="center"/>
      <protection/>
    </xf>
    <xf numFmtId="194" fontId="2" fillId="3" borderId="8" xfId="22" applyNumberFormat="1" applyFont="1" applyFill="1" applyBorder="1" applyAlignment="1">
      <alignment vertical="center"/>
      <protection/>
    </xf>
    <xf numFmtId="190" fontId="2" fillId="4" borderId="9" xfId="22" applyNumberFormat="1" applyFont="1" applyFill="1" applyBorder="1" applyAlignment="1">
      <alignment vertical="center"/>
      <protection/>
    </xf>
    <xf numFmtId="190" fontId="2" fillId="5" borderId="9" xfId="22" applyNumberFormat="1" applyFont="1" applyFill="1" applyBorder="1" applyAlignment="1">
      <alignment vertical="center"/>
      <protection/>
    </xf>
    <xf numFmtId="190" fontId="2" fillId="0" borderId="9" xfId="22" applyNumberFormat="1" applyFont="1" applyBorder="1" applyAlignment="1">
      <alignment vertical="center"/>
      <protection/>
    </xf>
    <xf numFmtId="194" fontId="2" fillId="0" borderId="8" xfId="17" applyNumberFormat="1" applyFont="1" applyFill="1" applyBorder="1" applyAlignment="1">
      <alignment vertical="center"/>
    </xf>
    <xf numFmtId="193" fontId="2" fillId="0" borderId="9" xfId="17" applyNumberFormat="1" applyFont="1" applyBorder="1" applyAlignment="1">
      <alignment vertical="center"/>
    </xf>
    <xf numFmtId="176" fontId="2" fillId="2" borderId="8" xfId="17" applyNumberFormat="1" applyFont="1" applyFill="1" applyBorder="1" applyAlignment="1">
      <alignment horizontal="center" vertical="center"/>
    </xf>
    <xf numFmtId="176" fontId="2" fillId="2" borderId="9" xfId="17" applyNumberFormat="1" applyFont="1" applyFill="1" applyBorder="1" applyAlignment="1">
      <alignment horizontal="center" vertical="center"/>
    </xf>
    <xf numFmtId="194" fontId="2" fillId="3" borderId="9" xfId="22" applyNumberFormat="1" applyFont="1" applyFill="1" applyBorder="1" applyAlignment="1">
      <alignment vertical="center"/>
      <protection/>
    </xf>
    <xf numFmtId="194" fontId="2" fillId="4" borderId="8" xfId="17" applyNumberFormat="1" applyFont="1" applyFill="1" applyBorder="1" applyAlignment="1">
      <alignment vertical="center"/>
    </xf>
    <xf numFmtId="194" fontId="2" fillId="4" borderId="9" xfId="22" applyNumberFormat="1" applyFont="1" applyFill="1" applyBorder="1" applyAlignment="1">
      <alignment vertical="center"/>
      <protection/>
    </xf>
    <xf numFmtId="194" fontId="2" fillId="3" borderId="8" xfId="17" applyNumberFormat="1" applyFont="1" applyFill="1" applyBorder="1" applyAlignment="1">
      <alignment vertical="center"/>
    </xf>
    <xf numFmtId="194" fontId="2" fillId="3" borderId="9" xfId="17" applyNumberFormat="1" applyFont="1" applyFill="1" applyBorder="1" applyAlignment="1">
      <alignment vertical="center"/>
    </xf>
    <xf numFmtId="194" fontId="2" fillId="0" borderId="9" xfId="17" applyNumberFormat="1" applyFont="1" applyFill="1" applyBorder="1" applyAlignment="1">
      <alignment vertical="center"/>
    </xf>
    <xf numFmtId="190" fontId="2" fillId="8" borderId="8" xfId="22" applyNumberFormat="1" applyFont="1" applyFill="1" applyBorder="1" applyAlignment="1">
      <alignment vertical="center"/>
      <protection/>
    </xf>
    <xf numFmtId="192" fontId="2" fillId="0" borderId="9" xfId="17" applyNumberFormat="1" applyFont="1" applyFill="1" applyBorder="1" applyAlignment="1">
      <alignment vertical="center"/>
    </xf>
    <xf numFmtId="179" fontId="2" fillId="0" borderId="8" xfId="22" applyNumberFormat="1" applyFont="1" applyFill="1" applyBorder="1" applyAlignment="1">
      <alignment vertical="center"/>
      <protection/>
    </xf>
    <xf numFmtId="179" fontId="2" fillId="0" borderId="9" xfId="22" applyNumberFormat="1" applyFont="1" applyFill="1" applyBorder="1" applyAlignment="1">
      <alignment vertical="center"/>
      <protection/>
    </xf>
    <xf numFmtId="194" fontId="2" fillId="8" borderId="8" xfId="22" applyNumberFormat="1" applyFont="1" applyFill="1" applyBorder="1" applyAlignment="1">
      <alignment vertical="center"/>
      <protection/>
    </xf>
    <xf numFmtId="194" fontId="2" fillId="0" borderId="9" xfId="22" applyNumberFormat="1" applyFont="1" applyBorder="1" applyAlignment="1">
      <alignment vertical="center"/>
      <protection/>
    </xf>
    <xf numFmtId="0" fontId="2" fillId="0" borderId="8" xfId="22" applyFont="1" applyFill="1" applyBorder="1" applyAlignment="1">
      <alignment vertical="center"/>
      <protection/>
    </xf>
    <xf numFmtId="0" fontId="2" fillId="0" borderId="9" xfId="22" applyFont="1" applyFill="1" applyBorder="1" applyAlignment="1">
      <alignment vertical="center"/>
      <protection/>
    </xf>
    <xf numFmtId="2" fontId="2" fillId="2" borderId="8" xfId="22" applyNumberFormat="1" applyFont="1" applyFill="1" applyBorder="1" applyAlignment="1">
      <alignment horizontal="center" vertical="center"/>
      <protection/>
    </xf>
    <xf numFmtId="194" fontId="2" fillId="0" borderId="8" xfId="22" applyNumberFormat="1" applyFont="1" applyBorder="1" applyAlignment="1">
      <alignment horizontal="right" vertical="center"/>
      <protection/>
    </xf>
    <xf numFmtId="193" fontId="2" fillId="0" borderId="9" xfId="22" applyNumberFormat="1" applyFont="1" applyFill="1" applyBorder="1" applyAlignment="1">
      <alignment vertical="center"/>
      <protection/>
    </xf>
    <xf numFmtId="194" fontId="2" fillId="0" borderId="8" xfId="22" applyNumberFormat="1" applyFont="1" applyBorder="1" applyAlignment="1">
      <alignment vertical="center"/>
      <protection/>
    </xf>
    <xf numFmtId="193" fontId="2" fillId="0" borderId="8" xfId="22" applyNumberFormat="1" applyFont="1" applyFill="1" applyBorder="1" applyAlignment="1">
      <alignment vertical="center"/>
      <protection/>
    </xf>
    <xf numFmtId="0" fontId="2" fillId="0" borderId="8" xfId="22" applyFont="1" applyBorder="1" applyAlignment="1">
      <alignment vertical="center"/>
      <protection/>
    </xf>
    <xf numFmtId="0" fontId="2" fillId="0" borderId="9" xfId="22" applyFont="1" applyBorder="1" applyAlignment="1">
      <alignment vertical="center"/>
      <protection/>
    </xf>
    <xf numFmtId="11" fontId="11" fillId="0" borderId="8" xfId="21" applyNumberFormat="1" applyFont="1" applyFill="1" applyBorder="1" applyAlignment="1" applyProtection="1">
      <alignment vertical="center"/>
      <protection locked="0"/>
    </xf>
    <xf numFmtId="11" fontId="2" fillId="0" borderId="9" xfId="17" applyNumberFormat="1" applyFont="1" applyFill="1" applyBorder="1" applyAlignment="1">
      <alignment vertical="center"/>
    </xf>
    <xf numFmtId="2" fontId="11" fillId="0" borderId="9" xfId="21" applyNumberFormat="1" applyFont="1" applyFill="1" applyBorder="1" applyAlignment="1" applyProtection="1">
      <alignment vertical="center"/>
      <protection locked="0"/>
    </xf>
    <xf numFmtId="196" fontId="11" fillId="9" borderId="8" xfId="21" applyNumberFormat="1" applyFont="1" applyFill="1" applyBorder="1" applyAlignment="1">
      <alignment vertical="center"/>
      <protection/>
    </xf>
    <xf numFmtId="212" fontId="11" fillId="0" borderId="8" xfId="17" applyNumberFormat="1" applyFont="1" applyFill="1" applyBorder="1" applyAlignment="1" applyProtection="1">
      <alignment vertical="center"/>
      <protection locked="0"/>
    </xf>
    <xf numFmtId="212" fontId="11" fillId="0" borderId="9" xfId="17" applyNumberFormat="1" applyFont="1" applyFill="1" applyBorder="1" applyAlignment="1" applyProtection="1">
      <alignment vertical="center"/>
      <protection locked="0"/>
    </xf>
    <xf numFmtId="178" fontId="11" fillId="0" borderId="8" xfId="17" applyNumberFormat="1" applyFont="1" applyFill="1" applyBorder="1" applyAlignment="1" applyProtection="1">
      <alignment vertical="center"/>
      <protection locked="0"/>
    </xf>
    <xf numFmtId="0" fontId="11" fillId="0" borderId="9" xfId="21" applyFont="1" applyFill="1" applyBorder="1" applyAlignment="1">
      <alignment vertical="center"/>
      <protection/>
    </xf>
    <xf numFmtId="192" fontId="2" fillId="0" borderId="8" xfId="22" applyNumberFormat="1" applyFont="1" applyFill="1" applyBorder="1" applyAlignment="1">
      <alignment horizontal="center" vertical="center"/>
      <protection/>
    </xf>
    <xf numFmtId="192" fontId="2" fillId="0" borderId="9" xfId="22" applyNumberFormat="1" applyFont="1" applyFill="1" applyBorder="1" applyAlignment="1">
      <alignment horizontal="center" vertical="center"/>
      <protection/>
    </xf>
    <xf numFmtId="192" fontId="2" fillId="0" borderId="8" xfId="23" applyNumberFormat="1" applyFont="1" applyFill="1" applyBorder="1" applyAlignment="1">
      <alignment vertical="center"/>
      <protection/>
    </xf>
    <xf numFmtId="192" fontId="2" fillId="0" borderId="9" xfId="23" applyNumberFormat="1" applyFont="1" applyBorder="1" applyAlignment="1">
      <alignment vertical="center"/>
      <protection/>
    </xf>
    <xf numFmtId="192" fontId="2" fillId="0" borderId="9" xfId="23" applyNumberFormat="1" applyFont="1" applyFill="1" applyBorder="1" applyAlignment="1">
      <alignment vertical="center"/>
      <protection/>
    </xf>
    <xf numFmtId="192" fontId="2" fillId="2" borderId="8" xfId="22" applyNumberFormat="1" applyFont="1" applyFill="1" applyBorder="1" applyAlignment="1">
      <alignment horizontal="center" vertical="center"/>
      <protection/>
    </xf>
    <xf numFmtId="192" fontId="2" fillId="2" borderId="9" xfId="22" applyNumberFormat="1" applyFont="1" applyFill="1" applyBorder="1" applyAlignment="1">
      <alignment horizontal="center" vertical="center"/>
      <protection/>
    </xf>
    <xf numFmtId="192" fontId="11" fillId="0" borderId="8" xfId="21" applyNumberFormat="1" applyFont="1" applyFill="1" applyBorder="1" applyAlignment="1">
      <alignment vertical="center"/>
      <protection/>
    </xf>
    <xf numFmtId="190" fontId="2" fillId="0" borderId="9" xfId="23" applyNumberFormat="1" applyFont="1" applyBorder="1" applyAlignment="1">
      <alignment vertical="center"/>
      <protection/>
    </xf>
    <xf numFmtId="193" fontId="11" fillId="0" borderId="8" xfId="21" applyNumberFormat="1" applyFont="1" applyFill="1" applyBorder="1" applyAlignment="1">
      <alignment horizontal="right" vertical="center"/>
      <protection/>
    </xf>
    <xf numFmtId="193" fontId="11" fillId="0" borderId="9" xfId="21" applyNumberFormat="1" applyFont="1" applyFill="1" applyBorder="1" applyAlignment="1">
      <alignment horizontal="right" vertical="center"/>
      <protection/>
    </xf>
    <xf numFmtId="193" fontId="11" fillId="0" borderId="8" xfId="21" applyNumberFormat="1" applyFont="1" applyFill="1" applyBorder="1" applyAlignment="1">
      <alignment horizontal="center" vertical="center"/>
      <protection/>
    </xf>
    <xf numFmtId="0" fontId="11" fillId="0" borderId="8" xfId="21" applyFont="1" applyFill="1" applyBorder="1" applyAlignment="1">
      <alignment horizontal="center" vertical="center"/>
      <protection/>
    </xf>
    <xf numFmtId="192" fontId="11" fillId="0" borderId="9" xfId="21" applyNumberFormat="1" applyFont="1" applyFill="1" applyBorder="1" applyAlignment="1">
      <alignment horizontal="right" vertical="center"/>
      <protection/>
    </xf>
    <xf numFmtId="0" fontId="2" fillId="2" borderId="9" xfId="22" applyFont="1" applyFill="1" applyBorder="1" applyAlignment="1">
      <alignment vertical="center"/>
      <protection/>
    </xf>
    <xf numFmtId="193" fontId="2" fillId="0" borderId="8" xfId="23" applyNumberFormat="1" applyFont="1" applyBorder="1" applyAlignment="1">
      <alignment vertical="center"/>
      <protection/>
    </xf>
    <xf numFmtId="193" fontId="2" fillId="0" borderId="9" xfId="23" applyNumberFormat="1" applyFont="1" applyBorder="1" applyAlignment="1">
      <alignment vertical="center"/>
      <protection/>
    </xf>
    <xf numFmtId="0" fontId="2" fillId="0" borderId="10" xfId="22" applyFont="1" applyBorder="1" applyAlignment="1">
      <alignment vertical="center"/>
      <protection/>
    </xf>
    <xf numFmtId="178" fontId="2" fillId="0" borderId="9" xfId="17" applyNumberFormat="1" applyFont="1" applyBorder="1" applyAlignment="1">
      <alignment vertical="center"/>
    </xf>
    <xf numFmtId="0" fontId="2" fillId="0" borderId="8" xfId="22" applyFont="1" applyFill="1" applyBorder="1" applyAlignment="1">
      <alignment horizontal="center" vertical="center"/>
      <protection/>
    </xf>
    <xf numFmtId="0" fontId="2" fillId="0" borderId="9" xfId="22" applyFont="1" applyFill="1" applyBorder="1" applyAlignment="1">
      <alignment horizontal="center" vertical="center"/>
      <protection/>
    </xf>
    <xf numFmtId="190" fontId="2" fillId="0" borderId="8" xfId="23" applyNumberFormat="1" applyFont="1" applyBorder="1" applyAlignment="1">
      <alignment vertical="center"/>
      <protection/>
    </xf>
    <xf numFmtId="178" fontId="2" fillId="0" borderId="9" xfId="17" applyNumberFormat="1" applyFont="1" applyFill="1" applyBorder="1" applyAlignment="1">
      <alignment vertical="center"/>
    </xf>
    <xf numFmtId="193" fontId="2" fillId="0" borderId="9" xfId="17" applyNumberFormat="1" applyFont="1" applyFill="1" applyBorder="1" applyAlignment="1">
      <alignment vertical="center"/>
    </xf>
    <xf numFmtId="193" fontId="2" fillId="0" borderId="8" xfId="23" applyNumberFormat="1" applyFont="1" applyFill="1" applyBorder="1" applyAlignment="1">
      <alignment vertical="center"/>
      <protection/>
    </xf>
    <xf numFmtId="190" fontId="2" fillId="0" borderId="9" xfId="22" applyNumberFormat="1" applyFont="1" applyFill="1" applyBorder="1" applyAlignment="1">
      <alignment vertical="center"/>
      <protection/>
    </xf>
    <xf numFmtId="194" fontId="2" fillId="4" borderId="8" xfId="22" applyNumberFormat="1" applyFont="1" applyFill="1" applyBorder="1" applyAlignment="1">
      <alignment vertical="center"/>
      <protection/>
    </xf>
    <xf numFmtId="193" fontId="2" fillId="0" borderId="11" xfId="22" applyNumberFormat="1" applyFont="1" applyFill="1" applyBorder="1" applyAlignment="1">
      <alignment vertical="center"/>
      <protection/>
    </xf>
    <xf numFmtId="0" fontId="2" fillId="0" borderId="12" xfId="22" applyFont="1" applyBorder="1" applyAlignment="1">
      <alignment vertical="center"/>
      <protection/>
    </xf>
    <xf numFmtId="190" fontId="2" fillId="0" borderId="8" xfId="22" applyNumberFormat="1" applyFont="1" applyFill="1" applyBorder="1" applyAlignment="1">
      <alignment vertical="center"/>
      <protection/>
    </xf>
    <xf numFmtId="0" fontId="2" fillId="6" borderId="1" xfId="0" applyFont="1" applyFill="1" applyBorder="1" applyAlignment="1">
      <alignment horizontal="center"/>
    </xf>
    <xf numFmtId="196" fontId="2" fillId="0" borderId="0" xfId="22" applyNumberFormat="1" applyFont="1" applyFill="1" applyBorder="1" applyAlignment="1">
      <alignment vertical="center"/>
      <protection/>
    </xf>
    <xf numFmtId="196" fontId="2" fillId="7" borderId="1" xfId="0" applyNumberFormat="1" applyFont="1" applyFill="1" applyBorder="1" applyAlignment="1">
      <alignment/>
    </xf>
    <xf numFmtId="194" fontId="2" fillId="4" borderId="13" xfId="17" applyNumberFormat="1" applyFont="1" applyFill="1" applyBorder="1" applyAlignment="1">
      <alignment vertical="center"/>
    </xf>
    <xf numFmtId="194" fontId="2" fillId="4" borderId="11" xfId="22" applyNumberFormat="1" applyFont="1" applyFill="1" applyBorder="1" applyAlignment="1">
      <alignment vertical="center"/>
      <protection/>
    </xf>
    <xf numFmtId="194" fontId="2" fillId="0" borderId="14" xfId="17" applyNumberFormat="1" applyFont="1" applyFill="1" applyBorder="1" applyAlignment="1">
      <alignment vertical="center"/>
    </xf>
    <xf numFmtId="194" fontId="2" fillId="0" borderId="12" xfId="17" applyNumberFormat="1" applyFont="1" applyFill="1" applyBorder="1" applyAlignment="1">
      <alignment vertical="center"/>
    </xf>
    <xf numFmtId="194" fontId="2" fillId="4" borderId="13" xfId="22" applyNumberFormat="1" applyFont="1" applyFill="1" applyBorder="1" applyAlignment="1">
      <alignment vertical="center"/>
      <protection/>
    </xf>
    <xf numFmtId="190" fontId="2" fillId="5" borderId="15" xfId="22" applyNumberFormat="1" applyFont="1" applyFill="1" applyBorder="1" applyAlignment="1">
      <alignment vertical="center"/>
      <protection/>
    </xf>
    <xf numFmtId="194" fontId="2" fillId="0" borderId="14" xfId="22" applyNumberFormat="1" applyFont="1" applyFill="1" applyBorder="1" applyAlignment="1">
      <alignment vertical="center"/>
      <protection/>
    </xf>
    <xf numFmtId="192" fontId="2" fillId="0" borderId="9" xfId="22" applyNumberFormat="1" applyFont="1" applyFill="1" applyBorder="1" applyAlignment="1">
      <alignment vertical="center"/>
      <protection/>
    </xf>
    <xf numFmtId="188" fontId="2" fillId="0" borderId="8" xfId="22" applyNumberFormat="1" applyFont="1" applyFill="1" applyBorder="1" applyAlignment="1">
      <alignment vertical="center"/>
      <protection/>
    </xf>
    <xf numFmtId="188" fontId="2" fillId="0" borderId="9" xfId="22" applyNumberFormat="1" applyFont="1" applyFill="1" applyBorder="1" applyAlignment="1">
      <alignment vertical="center"/>
      <protection/>
    </xf>
    <xf numFmtId="0" fontId="2" fillId="2" borderId="5" xfId="22" applyFont="1" applyFill="1" applyBorder="1" applyAlignment="1">
      <alignment horizontal="center" vertical="center"/>
      <protection/>
    </xf>
    <xf numFmtId="193" fontId="2" fillId="0" borderId="5" xfId="22" applyNumberFormat="1" applyFont="1" applyFill="1" applyBorder="1" applyAlignment="1">
      <alignment horizontal="center" vertical="center"/>
      <protection/>
    </xf>
    <xf numFmtId="0" fontId="2" fillId="2" borderId="16" xfId="22" applyFont="1" applyFill="1" applyBorder="1" applyAlignment="1">
      <alignment horizontal="center" vertical="center"/>
      <protection/>
    </xf>
    <xf numFmtId="0" fontId="2" fillId="2" borderId="14" xfId="22" applyFont="1" applyFill="1" applyBorder="1" applyAlignment="1">
      <alignment horizontal="center" vertical="center"/>
      <protection/>
    </xf>
    <xf numFmtId="0" fontId="2" fillId="2" borderId="12" xfId="22" applyFont="1" applyFill="1" applyBorder="1" applyAlignment="1">
      <alignment horizontal="center" vertical="center"/>
      <protection/>
    </xf>
    <xf numFmtId="193" fontId="2" fillId="0" borderId="17" xfId="22" applyNumberFormat="1" applyFont="1" applyBorder="1" applyAlignment="1">
      <alignment horizontal="center" vertical="center"/>
      <protection/>
    </xf>
    <xf numFmtId="193" fontId="2" fillId="0" borderId="18" xfId="22" applyNumberFormat="1" applyFont="1" applyBorder="1" applyAlignment="1">
      <alignment horizontal="center" vertical="center"/>
      <protection/>
    </xf>
    <xf numFmtId="193" fontId="2" fillId="0" borderId="19" xfId="22" applyNumberFormat="1" applyFont="1" applyBorder="1" applyAlignment="1">
      <alignment horizontal="center" vertical="center"/>
      <protection/>
    </xf>
    <xf numFmtId="193" fontId="2" fillId="0" borderId="20" xfId="22" applyNumberFormat="1" applyFont="1" applyBorder="1" applyAlignment="1">
      <alignment horizontal="center" vertical="center"/>
      <protection/>
    </xf>
    <xf numFmtId="0" fontId="2" fillId="2" borderId="21" xfId="22" applyFont="1" applyFill="1" applyBorder="1" applyAlignment="1">
      <alignment horizontal="center" vertical="center"/>
      <protection/>
    </xf>
    <xf numFmtId="193" fontId="2" fillId="0" borderId="21" xfId="22" applyNumberFormat="1" applyFont="1" applyFill="1" applyBorder="1" applyAlignment="1">
      <alignment horizontal="center" vertical="center"/>
      <protection/>
    </xf>
    <xf numFmtId="0" fontId="2" fillId="0" borderId="21" xfId="22" applyFont="1" applyFill="1" applyBorder="1" applyAlignment="1">
      <alignment horizontal="center" vertical="center"/>
      <protection/>
    </xf>
    <xf numFmtId="0" fontId="2" fillId="0" borderId="22" xfId="22" applyFont="1" applyFill="1" applyBorder="1" applyAlignment="1">
      <alignment horizontal="center" vertical="center"/>
      <protection/>
    </xf>
    <xf numFmtId="49" fontId="2" fillId="0" borderId="23" xfId="22" applyNumberFormat="1" applyFont="1" applyFill="1" applyBorder="1" applyAlignment="1">
      <alignment horizontal="center" vertical="center"/>
      <protection/>
    </xf>
    <xf numFmtId="201" fontId="2" fillId="0" borderId="24" xfId="22" applyNumberFormat="1" applyFont="1" applyFill="1" applyBorder="1" applyAlignment="1">
      <alignment horizontal="center" vertical="center"/>
      <protection/>
    </xf>
    <xf numFmtId="0" fontId="2" fillId="2" borderId="8" xfId="22" applyFont="1" applyFill="1" applyBorder="1" applyAlignment="1">
      <alignment vertical="center"/>
      <protection/>
    </xf>
    <xf numFmtId="0" fontId="2" fillId="2" borderId="23" xfId="22" applyFont="1" applyFill="1" applyBorder="1" applyAlignment="1">
      <alignment vertical="center"/>
      <protection/>
    </xf>
    <xf numFmtId="0" fontId="2" fillId="2" borderId="14" xfId="22" applyFont="1" applyFill="1" applyBorder="1" applyAlignment="1">
      <alignment vertical="center"/>
      <protection/>
    </xf>
    <xf numFmtId="0" fontId="2" fillId="2" borderId="8" xfId="22" applyFont="1" applyFill="1" applyBorder="1" applyAlignment="1">
      <alignment horizontal="left" vertical="center"/>
      <protection/>
    </xf>
    <xf numFmtId="190" fontId="2" fillId="2" borderId="8" xfId="22" applyNumberFormat="1" applyFont="1" applyFill="1" applyBorder="1" applyAlignment="1">
      <alignment vertical="center"/>
      <protection/>
    </xf>
    <xf numFmtId="0" fontId="11" fillId="2" borderId="8" xfId="21" applyFont="1" applyFill="1" applyBorder="1" applyAlignment="1">
      <alignment vertical="center"/>
      <protection/>
    </xf>
    <xf numFmtId="0" fontId="2" fillId="0" borderId="8" xfId="22" applyFont="1" applyFill="1" applyBorder="1" applyAlignment="1">
      <alignment horizontal="left" vertical="center"/>
      <protection/>
    </xf>
    <xf numFmtId="0" fontId="11" fillId="0" borderId="8" xfId="21" applyFont="1" applyFill="1" applyBorder="1" applyAlignment="1">
      <alignment vertical="center"/>
      <protection/>
    </xf>
    <xf numFmtId="0" fontId="2" fillId="2" borderId="8" xfId="21" applyFont="1" applyFill="1" applyBorder="1" applyAlignment="1" applyProtection="1">
      <alignment vertical="center"/>
      <protection/>
    </xf>
    <xf numFmtId="0" fontId="2" fillId="0" borderId="8" xfId="21" applyFont="1" applyFill="1" applyBorder="1" applyAlignment="1" applyProtection="1">
      <alignment vertical="center"/>
      <protection/>
    </xf>
    <xf numFmtId="0" fontId="2" fillId="2" borderId="8" xfId="21" applyFont="1" applyFill="1" applyBorder="1" applyAlignment="1">
      <alignment horizontal="left" vertical="center"/>
      <protection/>
    </xf>
    <xf numFmtId="0" fontId="2" fillId="0" borderId="8" xfId="21" applyFont="1" applyFill="1" applyBorder="1" applyAlignment="1">
      <alignment horizontal="left" vertical="center"/>
      <protection/>
    </xf>
    <xf numFmtId="0" fontId="2" fillId="0" borderId="13" xfId="21" applyFont="1" applyFill="1" applyBorder="1" applyAlignment="1">
      <alignment horizontal="left" vertical="center"/>
      <protection/>
    </xf>
    <xf numFmtId="0" fontId="2" fillId="0" borderId="2" xfId="22" applyFont="1" applyFill="1" applyBorder="1" applyAlignment="1">
      <alignment vertical="center"/>
      <protection/>
    </xf>
    <xf numFmtId="193" fontId="2" fillId="0" borderId="2" xfId="22" applyNumberFormat="1" applyFont="1" applyFill="1" applyBorder="1" applyAlignment="1">
      <alignment horizontal="center" vertical="center"/>
      <protection/>
    </xf>
    <xf numFmtId="0" fontId="2" fillId="0" borderId="25" xfId="22" applyFont="1" applyFill="1" applyBorder="1" applyAlignment="1">
      <alignment vertical="center"/>
      <protection/>
    </xf>
    <xf numFmtId="193" fontId="11" fillId="0" borderId="13" xfId="21" applyNumberFormat="1" applyFont="1" applyFill="1" applyBorder="1" applyAlignment="1">
      <alignment horizontal="center" vertical="center"/>
      <protection/>
    </xf>
    <xf numFmtId="193" fontId="11" fillId="0" borderId="11" xfId="17" applyNumberFormat="1" applyFont="1" applyFill="1" applyBorder="1" applyAlignment="1">
      <alignment horizontal="right" vertical="center"/>
    </xf>
    <xf numFmtId="0" fontId="2" fillId="4" borderId="26" xfId="21" applyFont="1" applyFill="1" applyBorder="1" applyAlignment="1">
      <alignment horizontal="left" vertical="center"/>
      <protection/>
    </xf>
    <xf numFmtId="0" fontId="2" fillId="4" borderId="27" xfId="22" applyFont="1" applyFill="1" applyBorder="1" applyAlignment="1">
      <alignment vertical="center"/>
      <protection/>
    </xf>
    <xf numFmtId="193" fontId="2" fillId="4" borderId="27" xfId="22" applyNumberFormat="1" applyFont="1" applyFill="1" applyBorder="1" applyAlignment="1">
      <alignment horizontal="center" vertical="center"/>
      <protection/>
    </xf>
    <xf numFmtId="0" fontId="2" fillId="4" borderId="28" xfId="22" applyFont="1" applyFill="1" applyBorder="1" applyAlignment="1">
      <alignment vertical="center"/>
      <protection/>
    </xf>
    <xf numFmtId="193" fontId="11" fillId="4" borderId="26" xfId="17" applyNumberFormat="1" applyFont="1" applyFill="1" applyBorder="1" applyAlignment="1">
      <alignment horizontal="right" vertical="center"/>
    </xf>
    <xf numFmtId="193" fontId="11" fillId="4" borderId="29" xfId="17" applyNumberFormat="1" applyFont="1" applyFill="1" applyBorder="1" applyAlignment="1">
      <alignment vertical="center"/>
    </xf>
    <xf numFmtId="0" fontId="13" fillId="0" borderId="0" xfId="22" applyFont="1">
      <alignment/>
      <protection/>
    </xf>
    <xf numFmtId="193" fontId="13" fillId="0" borderId="0" xfId="22" applyNumberFormat="1" applyFont="1" applyAlignment="1">
      <alignment horizontal="center"/>
      <protection/>
    </xf>
    <xf numFmtId="0" fontId="13" fillId="0" borderId="0" xfId="22" applyFont="1" applyAlignment="1" quotePrefix="1">
      <alignment horizontal="right"/>
      <protection/>
    </xf>
    <xf numFmtId="193" fontId="13" fillId="0" borderId="0" xfId="22" applyNumberFormat="1" applyFont="1" applyAlignment="1">
      <alignment horizontal="left"/>
      <protection/>
    </xf>
    <xf numFmtId="193" fontId="13" fillId="0" borderId="0" xfId="22" applyNumberFormat="1" applyFont="1" applyAlignment="1">
      <alignment horizontal="center" vertical="center"/>
      <protection/>
    </xf>
    <xf numFmtId="0" fontId="13" fillId="0" borderId="0" xfId="22" applyFont="1" applyAlignment="1" quotePrefix="1">
      <alignment horizontal="right" vertical="center"/>
      <protection/>
    </xf>
    <xf numFmtId="193" fontId="13" fillId="0" borderId="0" xfId="22" applyNumberFormat="1" applyFont="1" applyAlignment="1">
      <alignment horizontal="left" vertical="center"/>
      <protection/>
    </xf>
    <xf numFmtId="192" fontId="2" fillId="0" borderId="1" xfId="0" applyNumberFormat="1" applyFont="1" applyBorder="1" applyAlignment="1">
      <alignment/>
    </xf>
    <xf numFmtId="0" fontId="2" fillId="2" borderId="1" xfId="0" applyFont="1" applyFill="1" applyBorder="1" applyAlignment="1">
      <alignment/>
    </xf>
    <xf numFmtId="0" fontId="2" fillId="2" borderId="1" xfId="0" applyFont="1" applyFill="1" applyBorder="1" applyAlignment="1">
      <alignment horizontal="center" shrinkToFit="1"/>
    </xf>
    <xf numFmtId="0" fontId="2" fillId="3" borderId="1" xfId="0" applyFont="1" applyFill="1" applyBorder="1" applyAlignment="1">
      <alignment/>
    </xf>
    <xf numFmtId="194" fontId="2" fillId="9" borderId="8" xfId="22" applyNumberFormat="1" applyFont="1" applyFill="1" applyBorder="1" applyAlignment="1">
      <alignment vertical="center"/>
      <protection/>
    </xf>
    <xf numFmtId="179" fontId="11" fillId="9" borderId="8" xfId="21" applyNumberFormat="1" applyFont="1" applyFill="1" applyBorder="1" applyAlignment="1" applyProtection="1">
      <alignment vertical="center"/>
      <protection locked="0"/>
    </xf>
    <xf numFmtId="0" fontId="2" fillId="0" borderId="1" xfId="0" applyFont="1" applyFill="1" applyBorder="1" applyAlignment="1">
      <alignment/>
    </xf>
    <xf numFmtId="0" fontId="2" fillId="0" borderId="1" xfId="0" applyFont="1" applyFill="1" applyBorder="1" applyAlignment="1">
      <alignment horizontal="center"/>
    </xf>
    <xf numFmtId="193" fontId="2" fillId="0" borderId="0" xfId="22" applyNumberFormat="1" applyFont="1" applyAlignment="1">
      <alignment horizontal="left" vertical="center" indent="1"/>
      <protection/>
    </xf>
    <xf numFmtId="0" fontId="2" fillId="2" borderId="1" xfId="0" applyFont="1" applyFill="1" applyBorder="1" applyAlignment="1">
      <alignment horizontal="center" vertical="center" wrapText="1"/>
    </xf>
    <xf numFmtId="0" fontId="2" fillId="2" borderId="4" xfId="22" applyFont="1" applyFill="1" applyBorder="1" applyAlignment="1">
      <alignment horizontal="center" vertical="center"/>
      <protection/>
    </xf>
    <xf numFmtId="0" fontId="2" fillId="2" borderId="7" xfId="22" applyFont="1" applyFill="1" applyBorder="1" applyAlignment="1">
      <alignment horizontal="center" vertical="center"/>
      <protection/>
    </xf>
    <xf numFmtId="0" fontId="2" fillId="2" borderId="3" xfId="22" applyFont="1" applyFill="1" applyBorder="1" applyAlignment="1">
      <alignment horizontal="center" vertical="center"/>
      <protection/>
    </xf>
    <xf numFmtId="0" fontId="2" fillId="2" borderId="4" xfId="22" applyFont="1" applyFill="1" applyBorder="1" applyAlignment="1">
      <alignment horizontal="center"/>
      <protection/>
    </xf>
    <xf numFmtId="0" fontId="2" fillId="2" borderId="3" xfId="22" applyFont="1" applyFill="1" applyBorder="1" applyAlignment="1">
      <alignment horizontal="center"/>
      <protection/>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15" xfId="0" applyFont="1" applyFill="1" applyBorder="1" applyAlignment="1">
      <alignment horizontal="center" vertical="center" wrapText="1"/>
    </xf>
    <xf numFmtId="192" fontId="2" fillId="0" borderId="9" xfId="22" applyNumberFormat="1" applyFont="1" applyBorder="1" applyAlignment="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Worksheet" xfId="21"/>
    <cellStyle name="標準_一廃スチーム基準最終" xfId="22"/>
    <cellStyle name="標準_物質熱収支30MWt700℃単独"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Reforming temp. vs Product H2</a:t>
            </a:r>
          </a:p>
        </c:rich>
      </c:tx>
      <c:layout/>
      <c:spPr>
        <a:noFill/>
        <a:ln>
          <a:noFill/>
        </a:ln>
      </c:spPr>
    </c:title>
    <c:plotArea>
      <c:layout>
        <c:manualLayout>
          <c:xMode val="edge"/>
          <c:yMode val="edge"/>
          <c:x val="0.065"/>
          <c:y val="0.08575"/>
          <c:w val="0.9075"/>
          <c:h val="0.84475"/>
        </c:manualLayout>
      </c:layout>
      <c:scatterChart>
        <c:scatterStyle val="lineMarker"/>
        <c:varyColors val="0"/>
        <c:ser>
          <c:idx val="2"/>
          <c:order val="0"/>
          <c:tx>
            <c:strRef>
              <c:f>CaseStudy1!$C$23</c:f>
              <c:strCache>
                <c:ptCount val="1"/>
                <c:pt idx="0">
                  <c:v>Product H2</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CaseStudy1!$D$20:$K$20</c:f>
              <c:numCache/>
            </c:numRef>
          </c:xVal>
          <c:yVal>
            <c:numRef>
              <c:f>CaseStudy1!$D$23:$K$23</c:f>
              <c:numCache/>
            </c:numRef>
          </c:yVal>
          <c:smooth val="0"/>
        </c:ser>
        <c:axId val="28968261"/>
        <c:axId val="59387758"/>
      </c:scatterChart>
      <c:scatterChart>
        <c:scatterStyle val="lineMarker"/>
        <c:varyColors val="0"/>
        <c:ser>
          <c:idx val="0"/>
          <c:order val="1"/>
          <c:tx>
            <c:strRef>
              <c:f>CaseStudy1!$C$24</c:f>
              <c:strCache>
                <c:ptCount val="1"/>
                <c:pt idx="0">
                  <c:v>Ratio</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CaseStudy1!$D$20:$K$20</c:f>
              <c:numCache/>
            </c:numRef>
          </c:xVal>
          <c:yVal>
            <c:numRef>
              <c:f>CaseStudy1!$D$24:$K$24</c:f>
              <c:numCache/>
            </c:numRef>
          </c:yVal>
          <c:smooth val="0"/>
        </c:ser>
        <c:axId val="64727775"/>
        <c:axId val="45679064"/>
      </c:scatterChart>
      <c:valAx>
        <c:axId val="28968261"/>
        <c:scaling>
          <c:orientation val="minMax"/>
          <c:max val="900"/>
          <c:min val="700"/>
        </c:scaling>
        <c:axPos val="b"/>
        <c:title>
          <c:tx>
            <c:rich>
              <a:bodyPr vert="horz" rot="0" anchor="ctr"/>
              <a:lstStyle/>
              <a:p>
                <a:pPr algn="ctr">
                  <a:defRPr/>
                </a:pPr>
                <a:r>
                  <a:rPr lang="en-US"/>
                  <a:t>Reforming temp. (deg.C)</a:t>
                </a:r>
              </a:p>
            </c:rich>
          </c:tx>
          <c:layout/>
          <c:overlay val="0"/>
          <c:spPr>
            <a:noFill/>
            <a:ln>
              <a:noFill/>
            </a:ln>
          </c:spPr>
        </c:title>
        <c:majorGridlines/>
        <c:delete val="0"/>
        <c:numFmt formatCode="General" sourceLinked="1"/>
        <c:majorTickMark val="in"/>
        <c:minorTickMark val="none"/>
        <c:tickLblPos val="nextTo"/>
        <c:crossAx val="59387758"/>
        <c:crosses val="autoZero"/>
        <c:crossBetween val="midCat"/>
        <c:dispUnits/>
        <c:majorUnit val="50"/>
      </c:valAx>
      <c:valAx>
        <c:axId val="59387758"/>
        <c:scaling>
          <c:orientation val="minMax"/>
          <c:max val="3500"/>
        </c:scaling>
        <c:axPos val="l"/>
        <c:title>
          <c:tx>
            <c:rich>
              <a:bodyPr vert="horz" rot="-5400000" anchor="ctr"/>
              <a:lstStyle/>
              <a:p>
                <a:pPr algn="ctr">
                  <a:defRPr/>
                </a:pPr>
                <a:r>
                  <a:rPr lang="en-US"/>
                  <a:t>kmol/h</a:t>
                </a:r>
              </a:p>
            </c:rich>
          </c:tx>
          <c:layout/>
          <c:overlay val="0"/>
          <c:spPr>
            <a:noFill/>
            <a:ln>
              <a:noFill/>
            </a:ln>
          </c:spPr>
        </c:title>
        <c:majorGridlines/>
        <c:delete val="0"/>
        <c:numFmt formatCode="General" sourceLinked="1"/>
        <c:majorTickMark val="in"/>
        <c:minorTickMark val="none"/>
        <c:tickLblPos val="nextTo"/>
        <c:crossAx val="28968261"/>
        <c:crosses val="autoZero"/>
        <c:crossBetween val="midCat"/>
        <c:dispUnits/>
      </c:valAx>
      <c:valAx>
        <c:axId val="64727775"/>
        <c:scaling>
          <c:orientation val="minMax"/>
        </c:scaling>
        <c:axPos val="b"/>
        <c:delete val="1"/>
        <c:majorTickMark val="in"/>
        <c:minorTickMark val="none"/>
        <c:tickLblPos val="nextTo"/>
        <c:crossAx val="45679064"/>
        <c:crosses val="max"/>
        <c:crossBetween val="midCat"/>
        <c:dispUnits/>
      </c:valAx>
      <c:valAx>
        <c:axId val="45679064"/>
        <c:scaling>
          <c:orientation val="minMax"/>
          <c:max val="1.2"/>
          <c:min val="0.5"/>
        </c:scaling>
        <c:axPos val="l"/>
        <c:delete val="0"/>
        <c:numFmt formatCode="General" sourceLinked="1"/>
        <c:majorTickMark val="in"/>
        <c:minorTickMark val="none"/>
        <c:tickLblPos val="nextTo"/>
        <c:crossAx val="64727775"/>
        <c:crosses val="max"/>
        <c:crossBetween val="midCat"/>
        <c:dispUnits/>
        <c:majorUnit val="0.1"/>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Shift temp. vs Product H2</a:t>
            </a:r>
          </a:p>
        </c:rich>
      </c:tx>
      <c:layout/>
      <c:spPr>
        <a:noFill/>
        <a:ln>
          <a:noFill/>
        </a:ln>
      </c:spPr>
    </c:title>
    <c:plotArea>
      <c:layout>
        <c:manualLayout>
          <c:xMode val="edge"/>
          <c:yMode val="edge"/>
          <c:x val="0.06725"/>
          <c:y val="0.0925"/>
          <c:w val="0.9055"/>
          <c:h val="0.832"/>
        </c:manualLayout>
      </c:layout>
      <c:scatterChart>
        <c:scatterStyle val="smoothMarker"/>
        <c:varyColors val="0"/>
        <c:ser>
          <c:idx val="0"/>
          <c:order val="0"/>
          <c:tx>
            <c:strRef>
              <c:f>CaseStudy1!$C$33</c:f>
              <c:strCache>
                <c:ptCount val="1"/>
                <c:pt idx="0">
                  <c:v>Product H2</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CaseStudy1!$D$32:$K$32</c:f>
              <c:numCache/>
            </c:numRef>
          </c:xVal>
          <c:yVal>
            <c:numRef>
              <c:f>CaseStudy1!$D$33:$K$33</c:f>
              <c:numCache/>
            </c:numRef>
          </c:yVal>
          <c:smooth val="1"/>
        </c:ser>
        <c:axId val="8458393"/>
        <c:axId val="9016674"/>
      </c:scatterChart>
      <c:scatterChart>
        <c:scatterStyle val="lineMarker"/>
        <c:varyColors val="0"/>
        <c:ser>
          <c:idx val="1"/>
          <c:order val="1"/>
          <c:tx>
            <c:strRef>
              <c:f>CaseStudy1!$C$34</c:f>
              <c:strCache>
                <c:ptCount val="1"/>
                <c:pt idx="0">
                  <c:v>Ratio</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CaseStudy1!$D$32:$K$32</c:f>
              <c:numCache/>
            </c:numRef>
          </c:xVal>
          <c:yVal>
            <c:numRef>
              <c:f>CaseStudy1!$D$34:$K$34</c:f>
              <c:numCache/>
            </c:numRef>
          </c:yVal>
          <c:smooth val="1"/>
        </c:ser>
        <c:axId val="14041203"/>
        <c:axId val="59261964"/>
      </c:scatterChart>
      <c:valAx>
        <c:axId val="8458393"/>
        <c:scaling>
          <c:orientation val="minMax"/>
          <c:min val="200"/>
        </c:scaling>
        <c:axPos val="b"/>
        <c:title>
          <c:tx>
            <c:rich>
              <a:bodyPr vert="horz" rot="0" anchor="ctr"/>
              <a:lstStyle/>
              <a:p>
                <a:pPr algn="ctr">
                  <a:defRPr/>
                </a:pPr>
                <a:r>
                  <a:rPr lang="en-US"/>
                  <a:t>Shift temp. (deg.C)</a:t>
                </a:r>
              </a:p>
            </c:rich>
          </c:tx>
          <c:layout/>
          <c:overlay val="0"/>
          <c:spPr>
            <a:noFill/>
            <a:ln>
              <a:noFill/>
            </a:ln>
          </c:spPr>
        </c:title>
        <c:majorGridlines/>
        <c:delete val="0"/>
        <c:numFmt formatCode="General" sourceLinked="1"/>
        <c:majorTickMark val="in"/>
        <c:minorTickMark val="none"/>
        <c:tickLblPos val="nextTo"/>
        <c:crossAx val="9016674"/>
        <c:crosses val="autoZero"/>
        <c:crossBetween val="midCat"/>
        <c:dispUnits/>
      </c:valAx>
      <c:valAx>
        <c:axId val="9016674"/>
        <c:scaling>
          <c:orientation val="minMax"/>
        </c:scaling>
        <c:axPos val="l"/>
        <c:title>
          <c:tx>
            <c:rich>
              <a:bodyPr vert="horz" rot="-5400000" anchor="ctr"/>
              <a:lstStyle/>
              <a:p>
                <a:pPr algn="ctr">
                  <a:defRPr/>
                </a:pPr>
                <a:r>
                  <a:rPr lang="en-US"/>
                  <a:t>kmol/h</a:t>
                </a:r>
              </a:p>
            </c:rich>
          </c:tx>
          <c:layout/>
          <c:overlay val="0"/>
          <c:spPr>
            <a:noFill/>
            <a:ln>
              <a:noFill/>
            </a:ln>
          </c:spPr>
        </c:title>
        <c:majorGridlines/>
        <c:delete val="0"/>
        <c:numFmt formatCode="General" sourceLinked="1"/>
        <c:majorTickMark val="in"/>
        <c:minorTickMark val="none"/>
        <c:tickLblPos val="nextTo"/>
        <c:crossAx val="8458393"/>
        <c:crosses val="autoZero"/>
        <c:crossBetween val="midCat"/>
        <c:dispUnits/>
      </c:valAx>
      <c:valAx>
        <c:axId val="14041203"/>
        <c:scaling>
          <c:orientation val="minMax"/>
        </c:scaling>
        <c:axPos val="b"/>
        <c:delete val="1"/>
        <c:majorTickMark val="in"/>
        <c:minorTickMark val="none"/>
        <c:tickLblPos val="nextTo"/>
        <c:crossAx val="59261964"/>
        <c:crosses val="max"/>
        <c:crossBetween val="midCat"/>
        <c:dispUnits/>
      </c:valAx>
      <c:valAx>
        <c:axId val="59261964"/>
        <c:scaling>
          <c:orientation val="minMax"/>
          <c:max val="1.25"/>
          <c:min val="1.15"/>
        </c:scaling>
        <c:axPos val="l"/>
        <c:delete val="0"/>
        <c:numFmt formatCode="General" sourceLinked="1"/>
        <c:majorTickMark val="in"/>
        <c:minorTickMark val="none"/>
        <c:tickLblPos val="nextTo"/>
        <c:crossAx val="14041203"/>
        <c:crosses val="max"/>
        <c:crossBetween val="midCat"/>
        <c:dispUnits/>
        <c:majorUnit val="0.05"/>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S/C vs Product H2</a:t>
            </a:r>
          </a:p>
        </c:rich>
      </c:tx>
      <c:layout/>
      <c:spPr>
        <a:noFill/>
        <a:ln>
          <a:noFill/>
        </a:ln>
      </c:spPr>
    </c:title>
    <c:plotArea>
      <c:layout>
        <c:manualLayout>
          <c:xMode val="edge"/>
          <c:yMode val="edge"/>
          <c:x val="0.0645"/>
          <c:y val="0.073"/>
          <c:w val="0.9095"/>
          <c:h val="0.855"/>
        </c:manualLayout>
      </c:layout>
      <c:scatterChart>
        <c:scatterStyle val="smoothMarker"/>
        <c:varyColors val="0"/>
        <c:ser>
          <c:idx val="0"/>
          <c:order val="0"/>
          <c:tx>
            <c:strRef>
              <c:f>CaseStudy1!$C$46</c:f>
              <c:strCache>
                <c:ptCount val="1"/>
                <c:pt idx="0">
                  <c:v>Product H2</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CaseStudy1!$D$45:$H$45</c:f>
              <c:numCache/>
            </c:numRef>
          </c:xVal>
          <c:yVal>
            <c:numRef>
              <c:f>CaseStudy1!$D$46:$H$46</c:f>
              <c:numCache/>
            </c:numRef>
          </c:yVal>
          <c:smooth val="1"/>
        </c:ser>
        <c:axId val="63595629"/>
        <c:axId val="35489750"/>
      </c:scatterChart>
      <c:scatterChart>
        <c:scatterStyle val="lineMarker"/>
        <c:varyColors val="0"/>
        <c:ser>
          <c:idx val="1"/>
          <c:order val="1"/>
          <c:tx>
            <c:strRef>
              <c:f>CaseStudy1!$C$47</c:f>
              <c:strCache>
                <c:ptCount val="1"/>
                <c:pt idx="0">
                  <c:v>Ratio</c:v>
                </c:pt>
              </c:strCache>
            </c:strRef>
          </c:tx>
          <c:spPr>
            <a:ln w="12700">
              <a:solidFill>
                <a:srgbClr val="8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CaseStudy1!$D$45:$H$45</c:f>
              <c:numCache/>
            </c:numRef>
          </c:xVal>
          <c:yVal>
            <c:numRef>
              <c:f>CaseStudy1!$D$47:$H$47</c:f>
              <c:numCache/>
            </c:numRef>
          </c:yVal>
          <c:smooth val="1"/>
        </c:ser>
        <c:axId val="50972295"/>
        <c:axId val="56097472"/>
      </c:scatterChart>
      <c:valAx>
        <c:axId val="63595629"/>
        <c:scaling>
          <c:orientation val="minMax"/>
          <c:max val="5"/>
          <c:min val="1"/>
        </c:scaling>
        <c:axPos val="b"/>
        <c:title>
          <c:tx>
            <c:rich>
              <a:bodyPr vert="horz" rot="0" anchor="ctr"/>
              <a:lstStyle/>
              <a:p>
                <a:pPr algn="ctr">
                  <a:defRPr/>
                </a:pPr>
                <a:r>
                  <a:rPr lang="en-US"/>
                  <a:t>S/C</a:t>
                </a:r>
              </a:p>
            </c:rich>
          </c:tx>
          <c:layout/>
          <c:overlay val="0"/>
          <c:spPr>
            <a:noFill/>
            <a:ln>
              <a:noFill/>
            </a:ln>
          </c:spPr>
        </c:title>
        <c:majorGridlines/>
        <c:delete val="0"/>
        <c:numFmt formatCode="General" sourceLinked="1"/>
        <c:majorTickMark val="in"/>
        <c:minorTickMark val="none"/>
        <c:tickLblPos val="nextTo"/>
        <c:crossAx val="35489750"/>
        <c:crosses val="autoZero"/>
        <c:crossBetween val="midCat"/>
        <c:dispUnits/>
        <c:majorUnit val="1"/>
      </c:valAx>
      <c:valAx>
        <c:axId val="35489750"/>
        <c:scaling>
          <c:orientation val="minMax"/>
          <c:max val="3500"/>
          <c:min val="1500"/>
        </c:scaling>
        <c:axPos val="l"/>
        <c:title>
          <c:tx>
            <c:rich>
              <a:bodyPr vert="horz" rot="-5400000" anchor="ctr"/>
              <a:lstStyle/>
              <a:p>
                <a:pPr algn="ctr">
                  <a:defRPr/>
                </a:pPr>
                <a:r>
                  <a:rPr lang="en-US"/>
                  <a:t>kmol/h</a:t>
                </a:r>
              </a:p>
            </c:rich>
          </c:tx>
          <c:layout/>
          <c:overlay val="0"/>
          <c:spPr>
            <a:noFill/>
            <a:ln>
              <a:noFill/>
            </a:ln>
          </c:spPr>
        </c:title>
        <c:majorGridlines/>
        <c:delete val="0"/>
        <c:numFmt formatCode="General" sourceLinked="1"/>
        <c:majorTickMark val="in"/>
        <c:minorTickMark val="none"/>
        <c:tickLblPos val="nextTo"/>
        <c:crossAx val="63595629"/>
        <c:crosses val="autoZero"/>
        <c:crossBetween val="midCat"/>
        <c:dispUnits/>
        <c:majorUnit val="500"/>
      </c:valAx>
      <c:valAx>
        <c:axId val="50972295"/>
        <c:scaling>
          <c:orientation val="minMax"/>
        </c:scaling>
        <c:axPos val="b"/>
        <c:delete val="1"/>
        <c:majorTickMark val="in"/>
        <c:minorTickMark val="none"/>
        <c:tickLblPos val="nextTo"/>
        <c:crossAx val="56097472"/>
        <c:crosses val="max"/>
        <c:crossBetween val="midCat"/>
        <c:dispUnits/>
      </c:valAx>
      <c:valAx>
        <c:axId val="56097472"/>
        <c:scaling>
          <c:orientation val="minMax"/>
          <c:max val="1.4"/>
          <c:min val="0.8"/>
        </c:scaling>
        <c:axPos val="l"/>
        <c:delete val="0"/>
        <c:numFmt formatCode="General" sourceLinked="1"/>
        <c:majorTickMark val="in"/>
        <c:minorTickMark val="none"/>
        <c:tickLblPos val="nextTo"/>
        <c:crossAx val="50972295"/>
        <c:crosses val="max"/>
        <c:crossBetween val="midCat"/>
        <c:dispUnits/>
        <c:majorUnit val="0.2"/>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ＭＳ Ｐゴシック"/>
          <a:ea typeface="ＭＳ Ｐゴシック"/>
          <a:cs typeface="ＭＳ Ｐゴシック"/>
        </a:defRPr>
      </a:pPr>
    </a:p>
  </c:txPr>
  <c:userShapes r:id="rId1"/>
  <c:date1904 val="1"/>
</chartSpace>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41</xdr:row>
      <xdr:rowOff>180975</xdr:rowOff>
    </xdr:from>
    <xdr:to>
      <xdr:col>20</xdr:col>
      <xdr:colOff>0</xdr:colOff>
      <xdr:row>63</xdr:row>
      <xdr:rowOff>9525</xdr:rowOff>
    </xdr:to>
    <xdr:sp>
      <xdr:nvSpPr>
        <xdr:cNvPr id="1" name="Line 2"/>
        <xdr:cNvSpPr>
          <a:spLocks/>
        </xdr:cNvSpPr>
      </xdr:nvSpPr>
      <xdr:spPr>
        <a:xfrm flipH="1">
          <a:off x="7820025" y="8953500"/>
          <a:ext cx="581025" cy="401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571500</xdr:colOff>
      <xdr:row>41</xdr:row>
      <xdr:rowOff>180975</xdr:rowOff>
    </xdr:from>
    <xdr:to>
      <xdr:col>21</xdr:col>
      <xdr:colOff>561975</xdr:colOff>
      <xdr:row>63</xdr:row>
      <xdr:rowOff>9525</xdr:rowOff>
    </xdr:to>
    <xdr:sp>
      <xdr:nvSpPr>
        <xdr:cNvPr id="2" name="Line 3"/>
        <xdr:cNvSpPr>
          <a:spLocks/>
        </xdr:cNvSpPr>
      </xdr:nvSpPr>
      <xdr:spPr>
        <a:xfrm flipH="1">
          <a:off x="8391525" y="8953500"/>
          <a:ext cx="1152525" cy="401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3</xdr:row>
      <xdr:rowOff>123825</xdr:rowOff>
    </xdr:from>
    <xdr:to>
      <xdr:col>21</xdr:col>
      <xdr:colOff>209550</xdr:colOff>
      <xdr:row>6</xdr:row>
      <xdr:rowOff>142875</xdr:rowOff>
    </xdr:to>
    <xdr:sp>
      <xdr:nvSpPr>
        <xdr:cNvPr id="3" name="AutoShape 6"/>
        <xdr:cNvSpPr>
          <a:spLocks/>
        </xdr:cNvSpPr>
      </xdr:nvSpPr>
      <xdr:spPr>
        <a:xfrm flipV="1">
          <a:off x="5505450" y="838200"/>
          <a:ext cx="3686175" cy="733425"/>
        </a:xfrm>
        <a:prstGeom prst="bentConnector3">
          <a:avLst>
            <a:gd name="adj1" fmla="val 49870"/>
            <a:gd name="adj2" fmla="val 214287"/>
            <a:gd name="adj3" fmla="val -149351"/>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209550</xdr:colOff>
      <xdr:row>3</xdr:row>
      <xdr:rowOff>123825</xdr:rowOff>
    </xdr:from>
    <xdr:to>
      <xdr:col>23</xdr:col>
      <xdr:colOff>561975</xdr:colOff>
      <xdr:row>4</xdr:row>
      <xdr:rowOff>228600</xdr:rowOff>
    </xdr:to>
    <xdr:sp>
      <xdr:nvSpPr>
        <xdr:cNvPr id="4" name="AutoShape 7"/>
        <xdr:cNvSpPr>
          <a:spLocks/>
        </xdr:cNvSpPr>
      </xdr:nvSpPr>
      <xdr:spPr>
        <a:xfrm>
          <a:off x="9191625" y="838200"/>
          <a:ext cx="1514475" cy="342900"/>
        </a:xfrm>
        <a:prstGeom prst="bentConnector3">
          <a:avLst>
            <a:gd name="adj1" fmla="val 88787"/>
            <a:gd name="adj2" fmla="val -244444"/>
            <a:gd name="adj3" fmla="val -608175"/>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8</xdr:row>
      <xdr:rowOff>9525</xdr:rowOff>
    </xdr:from>
    <xdr:to>
      <xdr:col>20</xdr:col>
      <xdr:colOff>9525</xdr:colOff>
      <xdr:row>11</xdr:row>
      <xdr:rowOff>0</xdr:rowOff>
    </xdr:to>
    <xdr:sp>
      <xdr:nvSpPr>
        <xdr:cNvPr id="5" name="AutoShape 11"/>
        <xdr:cNvSpPr>
          <a:spLocks/>
        </xdr:cNvSpPr>
      </xdr:nvSpPr>
      <xdr:spPr>
        <a:xfrm>
          <a:off x="6705600" y="1914525"/>
          <a:ext cx="1704975" cy="704850"/>
        </a:xfrm>
        <a:prstGeom prst="bentConnector3">
          <a:avLst>
            <a:gd name="adj1" fmla="val 652"/>
            <a:gd name="adj2" fmla="val -271620"/>
            <a:gd name="adj3" fmla="val -393296"/>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41</xdr:row>
      <xdr:rowOff>180975</xdr:rowOff>
    </xdr:from>
    <xdr:to>
      <xdr:col>22</xdr:col>
      <xdr:colOff>0</xdr:colOff>
      <xdr:row>63</xdr:row>
      <xdr:rowOff>9525</xdr:rowOff>
    </xdr:to>
    <xdr:sp>
      <xdr:nvSpPr>
        <xdr:cNvPr id="1" name="Line 1"/>
        <xdr:cNvSpPr>
          <a:spLocks/>
        </xdr:cNvSpPr>
      </xdr:nvSpPr>
      <xdr:spPr>
        <a:xfrm flipH="1">
          <a:off x="8982075" y="8953500"/>
          <a:ext cx="581025" cy="401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571500</xdr:colOff>
      <xdr:row>41</xdr:row>
      <xdr:rowOff>180975</xdr:rowOff>
    </xdr:from>
    <xdr:to>
      <xdr:col>23</xdr:col>
      <xdr:colOff>561975</xdr:colOff>
      <xdr:row>63</xdr:row>
      <xdr:rowOff>9525</xdr:rowOff>
    </xdr:to>
    <xdr:sp>
      <xdr:nvSpPr>
        <xdr:cNvPr id="2" name="Line 2"/>
        <xdr:cNvSpPr>
          <a:spLocks/>
        </xdr:cNvSpPr>
      </xdr:nvSpPr>
      <xdr:spPr>
        <a:xfrm flipH="1">
          <a:off x="9553575" y="8953500"/>
          <a:ext cx="1152525" cy="401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10</xdr:row>
      <xdr:rowOff>142875</xdr:rowOff>
    </xdr:from>
    <xdr:to>
      <xdr:col>18</xdr:col>
      <xdr:colOff>285750</xdr:colOff>
      <xdr:row>17</xdr:row>
      <xdr:rowOff>114300</xdr:rowOff>
    </xdr:to>
    <xdr:sp>
      <xdr:nvSpPr>
        <xdr:cNvPr id="3" name="Polygon 3"/>
        <xdr:cNvSpPr>
          <a:spLocks/>
        </xdr:cNvSpPr>
      </xdr:nvSpPr>
      <xdr:spPr>
        <a:xfrm>
          <a:off x="3543300" y="2524125"/>
          <a:ext cx="3981450" cy="1600200"/>
        </a:xfrm>
        <a:custGeom>
          <a:pathLst>
            <a:path h="168" w="418">
              <a:moveTo>
                <a:pt x="0" y="0"/>
              </a:moveTo>
              <a:lnTo>
                <a:pt x="418" y="0"/>
              </a:lnTo>
              <a:lnTo>
                <a:pt x="418" y="168"/>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17</xdr:row>
      <xdr:rowOff>123825</xdr:rowOff>
    </xdr:from>
    <xdr:to>
      <xdr:col>19</xdr:col>
      <xdr:colOff>9525</xdr:colOff>
      <xdr:row>17</xdr:row>
      <xdr:rowOff>123825</xdr:rowOff>
    </xdr:to>
    <xdr:sp>
      <xdr:nvSpPr>
        <xdr:cNvPr id="4" name="Line 4"/>
        <xdr:cNvSpPr>
          <a:spLocks/>
        </xdr:cNvSpPr>
      </xdr:nvSpPr>
      <xdr:spPr>
        <a:xfrm>
          <a:off x="7258050" y="4133850"/>
          <a:ext cx="5715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67</xdr:row>
      <xdr:rowOff>85725</xdr:rowOff>
    </xdr:from>
    <xdr:to>
      <xdr:col>21</xdr:col>
      <xdr:colOff>123825</xdr:colOff>
      <xdr:row>77</xdr:row>
      <xdr:rowOff>114300</xdr:rowOff>
    </xdr:to>
    <xdr:sp>
      <xdr:nvSpPr>
        <xdr:cNvPr id="1" name="Polygon 57"/>
        <xdr:cNvSpPr>
          <a:spLocks/>
        </xdr:cNvSpPr>
      </xdr:nvSpPr>
      <xdr:spPr>
        <a:xfrm>
          <a:off x="13744575" y="13811250"/>
          <a:ext cx="123825" cy="1933575"/>
        </a:xfrm>
        <a:custGeom>
          <a:pathLst>
            <a:path h="209" w="13">
              <a:moveTo>
                <a:pt x="0" y="209"/>
              </a:moveTo>
              <a:lnTo>
                <a:pt x="13" y="209"/>
              </a:lnTo>
              <a:lnTo>
                <a:pt x="13" y="0"/>
              </a:lnTo>
              <a:lnTo>
                <a:pt x="0" y="0"/>
              </a:lnTo>
            </a:path>
          </a:pathLst>
        </a:custGeom>
        <a:noFill/>
        <a:ln w="1905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4657725</xdr:colOff>
      <xdr:row>6</xdr:row>
      <xdr:rowOff>133350</xdr:rowOff>
    </xdr:from>
    <xdr:to>
      <xdr:col>15</xdr:col>
      <xdr:colOff>342900</xdr:colOff>
      <xdr:row>17</xdr:row>
      <xdr:rowOff>9525</xdr:rowOff>
    </xdr:to>
    <xdr:sp>
      <xdr:nvSpPr>
        <xdr:cNvPr id="2" name="Polygon 58"/>
        <xdr:cNvSpPr>
          <a:spLocks/>
        </xdr:cNvSpPr>
      </xdr:nvSpPr>
      <xdr:spPr>
        <a:xfrm>
          <a:off x="4657725" y="1562100"/>
          <a:ext cx="5943600" cy="2457450"/>
        </a:xfrm>
        <a:custGeom>
          <a:pathLst>
            <a:path h="270" w="616">
              <a:moveTo>
                <a:pt x="0" y="0"/>
              </a:moveTo>
              <a:lnTo>
                <a:pt x="37" y="0"/>
              </a:lnTo>
              <a:lnTo>
                <a:pt x="37" y="270"/>
              </a:lnTo>
              <a:lnTo>
                <a:pt x="616" y="270"/>
              </a:lnTo>
            </a:path>
          </a:pathLst>
        </a:cu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400050</xdr:colOff>
      <xdr:row>15</xdr:row>
      <xdr:rowOff>85725</xdr:rowOff>
    </xdr:from>
    <xdr:to>
      <xdr:col>15</xdr:col>
      <xdr:colOff>485775</xdr:colOff>
      <xdr:row>18</xdr:row>
      <xdr:rowOff>114300</xdr:rowOff>
    </xdr:to>
    <xdr:sp>
      <xdr:nvSpPr>
        <xdr:cNvPr id="3" name="AutoShape 59"/>
        <xdr:cNvSpPr>
          <a:spLocks/>
        </xdr:cNvSpPr>
      </xdr:nvSpPr>
      <xdr:spPr>
        <a:xfrm>
          <a:off x="10658475" y="3638550"/>
          <a:ext cx="85725" cy="714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4419600</xdr:colOff>
      <xdr:row>4</xdr:row>
      <xdr:rowOff>190500</xdr:rowOff>
    </xdr:from>
    <xdr:to>
      <xdr:col>0</xdr:col>
      <xdr:colOff>4638675</xdr:colOff>
      <xdr:row>8</xdr:row>
      <xdr:rowOff>104775</xdr:rowOff>
    </xdr:to>
    <xdr:sp>
      <xdr:nvSpPr>
        <xdr:cNvPr id="4" name="AutoShape 60"/>
        <xdr:cNvSpPr>
          <a:spLocks/>
        </xdr:cNvSpPr>
      </xdr:nvSpPr>
      <xdr:spPr>
        <a:xfrm flipH="1">
          <a:off x="4419600" y="1143000"/>
          <a:ext cx="219075"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219075</xdr:colOff>
      <xdr:row>8</xdr:row>
      <xdr:rowOff>47625</xdr:rowOff>
    </xdr:from>
    <xdr:ext cx="1104900" cy="581025"/>
    <xdr:sp>
      <xdr:nvSpPr>
        <xdr:cNvPr id="1" name="AutoShape 1"/>
        <xdr:cNvSpPr>
          <a:spLocks/>
        </xdr:cNvSpPr>
      </xdr:nvSpPr>
      <xdr:spPr>
        <a:xfrm flipH="1">
          <a:off x="7772400" y="1571625"/>
          <a:ext cx="1104900" cy="581025"/>
        </a:xfrm>
        <a:prstGeom prst="wedgeRoundRectCallout">
          <a:avLst>
            <a:gd name="adj1" fmla="val 50000"/>
            <a:gd name="adj2" fmla="val 104097"/>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温度を入力するとエンタルピー計算結果が表示</a:t>
          </a:r>
        </a:p>
      </xdr:txBody>
    </xdr:sp>
    <xdr:clientData/>
  </xdr:oneCellAnchor>
  <xdr:oneCellAnchor>
    <xdr:from>
      <xdr:col>6</xdr:col>
      <xdr:colOff>161925</xdr:colOff>
      <xdr:row>9</xdr:row>
      <xdr:rowOff>66675</xdr:rowOff>
    </xdr:from>
    <xdr:ext cx="1600200" cy="495300"/>
    <xdr:sp>
      <xdr:nvSpPr>
        <xdr:cNvPr id="2" name="AutoShape 2"/>
        <xdr:cNvSpPr>
          <a:spLocks/>
        </xdr:cNvSpPr>
      </xdr:nvSpPr>
      <xdr:spPr>
        <a:xfrm flipH="1">
          <a:off x="4105275" y="1781175"/>
          <a:ext cx="1600200" cy="495300"/>
        </a:xfrm>
        <a:prstGeom prst="wedgeRoundRectCallout">
          <a:avLst>
            <a:gd name="adj1" fmla="val 58925"/>
            <a:gd name="adj2" fmla="val 121152"/>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黄色で表示されている範囲を「GasHeatCapacity」と定義している</a:t>
          </a:r>
        </a:p>
      </xdr:txBody>
    </xdr:sp>
    <xdr:clientData/>
  </xdr:oneCellAnchor>
  <xdr:oneCellAnchor>
    <xdr:from>
      <xdr:col>5</xdr:col>
      <xdr:colOff>200025</xdr:colOff>
      <xdr:row>36</xdr:row>
      <xdr:rowOff>76200</xdr:rowOff>
    </xdr:from>
    <xdr:ext cx="1600200" cy="495300"/>
    <xdr:sp>
      <xdr:nvSpPr>
        <xdr:cNvPr id="3" name="AutoShape 3"/>
        <xdr:cNvSpPr>
          <a:spLocks/>
        </xdr:cNvSpPr>
      </xdr:nvSpPr>
      <xdr:spPr>
        <a:xfrm flipH="1">
          <a:off x="3429000" y="6915150"/>
          <a:ext cx="1600200" cy="495300"/>
        </a:xfrm>
        <a:prstGeom prst="wedgeRoundRectCallout">
          <a:avLst>
            <a:gd name="adj1" fmla="val 38092"/>
            <a:gd name="adj2" fmla="val -94231"/>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黄色で表示されている範囲を「LiquidHeatCapacity」と定義している</a:t>
          </a:r>
        </a:p>
      </xdr:txBody>
    </xdr:sp>
    <xdr:clientData/>
  </xdr:oneCellAnchor>
  <xdr:oneCellAnchor>
    <xdr:from>
      <xdr:col>3</xdr:col>
      <xdr:colOff>266700</xdr:colOff>
      <xdr:row>39</xdr:row>
      <xdr:rowOff>142875</xdr:rowOff>
    </xdr:from>
    <xdr:ext cx="1600200" cy="495300"/>
    <xdr:sp>
      <xdr:nvSpPr>
        <xdr:cNvPr id="4" name="AutoShape 4"/>
        <xdr:cNvSpPr>
          <a:spLocks/>
        </xdr:cNvSpPr>
      </xdr:nvSpPr>
      <xdr:spPr>
        <a:xfrm flipH="1">
          <a:off x="2000250" y="7439025"/>
          <a:ext cx="1600200" cy="495300"/>
        </a:xfrm>
        <a:prstGeom prst="wedgeRoundRectCallout">
          <a:avLst>
            <a:gd name="adj1" fmla="val 64879"/>
            <a:gd name="adj2" fmla="val 84611"/>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黄色で表示されている範囲を「HeatFormation」と定義している</a:t>
          </a:r>
        </a:p>
      </xdr:txBody>
    </xdr:sp>
    <xdr:clientData/>
  </xdr:one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0.183</cdr:x>
      <cdr:y>0.14175</cdr:y>
    </cdr:from>
    <cdr:to>
      <cdr:x>0.537</cdr:x>
      <cdr:y>0.33625</cdr:y>
    </cdr:to>
    <cdr:sp>
      <cdr:nvSpPr>
        <cdr:cNvPr id="1" name="TextBox 1"/>
        <cdr:cNvSpPr txBox="1">
          <a:spLocks noChangeArrowheads="1"/>
        </cdr:cNvSpPr>
      </cdr:nvSpPr>
      <cdr:spPr>
        <a:xfrm>
          <a:off x="704850" y="504825"/>
          <a:ext cx="1371600" cy="695325"/>
        </a:xfrm>
        <a:prstGeom prst="rect">
          <a:avLst/>
        </a:prstGeom>
        <a:solidFill>
          <a:srgbClr val="FFFFFF"/>
        </a:solidFill>
        <a:ln w="0" cmpd="sng">
          <a:noFill/>
        </a:ln>
      </cdr:spPr>
      <cdr:txBody>
        <a:bodyPr vertOverflow="clip" wrap="square"/>
        <a:p>
          <a:pPr algn="l">
            <a:defRPr/>
          </a:pPr>
          <a:r>
            <a:rPr lang="en-US" cap="none" sz="1000" b="0" i="0" u="none" baseline="0">
              <a:latin typeface="ＭＳ Ｐゴシック"/>
              <a:ea typeface="ＭＳ Ｐゴシック"/>
              <a:cs typeface="ＭＳ Ｐゴシック"/>
            </a:rPr>
            <a:t>Under conditions of :
(1) S/C 3.0
(2) Ref.pres. 2.0MPa
(3) No CO shift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0.1965</cdr:x>
      <cdr:y>0.624</cdr:y>
    </cdr:from>
    <cdr:to>
      <cdr:x>0.53175</cdr:x>
      <cdr:y>0.8165</cdr:y>
    </cdr:to>
    <cdr:sp>
      <cdr:nvSpPr>
        <cdr:cNvPr id="1" name="TextBox 1"/>
        <cdr:cNvSpPr txBox="1">
          <a:spLocks noChangeArrowheads="1"/>
        </cdr:cNvSpPr>
      </cdr:nvSpPr>
      <cdr:spPr>
        <a:xfrm>
          <a:off x="762000" y="2219325"/>
          <a:ext cx="1314450" cy="685800"/>
        </a:xfrm>
        <a:prstGeom prst="rect">
          <a:avLst/>
        </a:prstGeom>
        <a:solidFill>
          <a:srgbClr val="FFFFFF"/>
        </a:solidFill>
        <a:ln w="0" cmpd="sng">
          <a:noFill/>
        </a:ln>
      </cdr:spPr>
      <cdr:txBody>
        <a:bodyPr vertOverflow="clip" wrap="square"/>
        <a:p>
          <a:pPr algn="l">
            <a:defRPr/>
          </a:pPr>
          <a:r>
            <a:rPr lang="en-US" cap="none" sz="1000" b="0" i="0" u="none" baseline="0">
              <a:latin typeface="ＭＳ Ｐゴシック"/>
              <a:ea typeface="ＭＳ Ｐゴシック"/>
              <a:cs typeface="ＭＳ Ｐゴシック"/>
            </a:rPr>
            <a:t>Under conditions of :
(1) S/C 3.0
(2) Ref.pres. 2.0MPa
(3) Ref.temp.875℃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0.512</cdr:x>
      <cdr:y>0.56975</cdr:y>
    </cdr:from>
    <cdr:to>
      <cdr:x>0.85</cdr:x>
      <cdr:y>0.767</cdr:y>
    </cdr:to>
    <cdr:sp>
      <cdr:nvSpPr>
        <cdr:cNvPr id="1" name="TextBox 1"/>
        <cdr:cNvSpPr txBox="1">
          <a:spLocks noChangeArrowheads="1"/>
        </cdr:cNvSpPr>
      </cdr:nvSpPr>
      <cdr:spPr>
        <a:xfrm>
          <a:off x="2000250" y="2028825"/>
          <a:ext cx="1323975" cy="704850"/>
        </a:xfrm>
        <a:prstGeom prst="rect">
          <a:avLst/>
        </a:prstGeom>
        <a:solidFill>
          <a:srgbClr val="FFFFFF"/>
        </a:solidFill>
        <a:ln w="0" cmpd="sng">
          <a:noFill/>
        </a:ln>
      </cdr:spPr>
      <cdr:txBody>
        <a:bodyPr vertOverflow="clip" wrap="square"/>
        <a:p>
          <a:pPr algn="l">
            <a:defRPr/>
          </a:pPr>
          <a:r>
            <a:rPr lang="en-US" cap="none" sz="1000" b="0" i="0" u="none" baseline="0">
              <a:latin typeface="ＭＳ Ｐゴシック"/>
              <a:ea typeface="ＭＳ Ｐゴシック"/>
              <a:cs typeface="ＭＳ Ｐゴシック"/>
            </a:rPr>
            <a:t>Under conditions of :
(1) Ref.pres. 2.0MPa
(2) Ref.temp.875℃
(3) Co shift 375℃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5</xdr:row>
      <xdr:rowOff>76200</xdr:rowOff>
    </xdr:from>
    <xdr:to>
      <xdr:col>19</xdr:col>
      <xdr:colOff>0</xdr:colOff>
      <xdr:row>26</xdr:row>
      <xdr:rowOff>38100</xdr:rowOff>
    </xdr:to>
    <xdr:graphicFrame>
      <xdr:nvGraphicFramePr>
        <xdr:cNvPr id="1" name="Chart 2"/>
        <xdr:cNvGraphicFramePr/>
      </xdr:nvGraphicFramePr>
      <xdr:xfrm>
        <a:off x="8572500" y="933450"/>
        <a:ext cx="3886200" cy="3562350"/>
      </xdr:xfrm>
      <a:graphic>
        <a:graphicData uri="http://schemas.openxmlformats.org/drawingml/2006/chart">
          <c:chart xmlns:c="http://schemas.openxmlformats.org/drawingml/2006/chart" r:id="rId1"/>
        </a:graphicData>
      </a:graphic>
    </xdr:graphicFrame>
    <xdr:clientData/>
  </xdr:twoCellAnchor>
  <xdr:twoCellAnchor>
    <xdr:from>
      <xdr:col>13</xdr:col>
      <xdr:colOff>0</xdr:colOff>
      <xdr:row>26</xdr:row>
      <xdr:rowOff>152400</xdr:rowOff>
    </xdr:from>
    <xdr:to>
      <xdr:col>19</xdr:col>
      <xdr:colOff>38100</xdr:colOff>
      <xdr:row>47</xdr:row>
      <xdr:rowOff>114300</xdr:rowOff>
    </xdr:to>
    <xdr:graphicFrame>
      <xdr:nvGraphicFramePr>
        <xdr:cNvPr id="2" name="Chart 4"/>
        <xdr:cNvGraphicFramePr/>
      </xdr:nvGraphicFramePr>
      <xdr:xfrm>
        <a:off x="8572500" y="4610100"/>
        <a:ext cx="3924300" cy="356235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48</xdr:row>
      <xdr:rowOff>38100</xdr:rowOff>
    </xdr:from>
    <xdr:to>
      <xdr:col>19</xdr:col>
      <xdr:colOff>28575</xdr:colOff>
      <xdr:row>69</xdr:row>
      <xdr:rowOff>0</xdr:rowOff>
    </xdr:to>
    <xdr:graphicFrame>
      <xdr:nvGraphicFramePr>
        <xdr:cNvPr id="3" name="Chart 5"/>
        <xdr:cNvGraphicFramePr/>
      </xdr:nvGraphicFramePr>
      <xdr:xfrm>
        <a:off x="8572500" y="8267700"/>
        <a:ext cx="3914775" cy="356235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23567;&#26519;&#24184;&#21338;\My%20Documents\&#12503;&#12525;&#12472;&#12455;&#12463;&#12488;&#31649;&#29702;\&#12503;&#12525;&#12475;&#12473;&#35373;&#35336;\&#12503;&#12525;&#12475;&#12473;&#35373;&#35336;&amp;&#29289;&#36074;&#29105;&#21454;&#25903;\&#12513;&#12479;&#12494;&#12540;&#12523;&amp;&#27700;&#32032;\CQ&amp;&#29289;&#36074;&#29105;&#21454;&#25903;&amp;&#27700;&#32032;&#12503;&#12525;&#12475;&#12473;ver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asBal input"/>
      <sheetName val="Sheet1"/>
      <sheetName val="GasBal output"/>
      <sheetName val="GasBal"/>
      <sheetName val="GasBal&amp;WebBase"/>
      <sheetName val="LVE"/>
      <sheetName val="Equivalent"/>
    </sheetNames>
    <sheetDataSet>
      <sheetData sheetId="3">
        <row r="21">
          <cell r="K21" t="str">
            <v>NGfeed</v>
          </cell>
          <cell r="L21" t="str">
            <v>Input</v>
          </cell>
          <cell r="M21" t="str">
            <v>RefSteam</v>
          </cell>
          <cell r="N21" t="str">
            <v>Input</v>
          </cell>
          <cell r="O21" t="str">
            <v>Desulfurizerfeed</v>
          </cell>
          <cell r="P21" t="str">
            <v>Feed</v>
          </cell>
          <cell r="Q21" t="str">
            <v>Desulfurizerheater</v>
          </cell>
          <cell r="R21" t="str">
            <v>Heater</v>
          </cell>
          <cell r="S21" t="str">
            <v>Desulfurizer</v>
          </cell>
          <cell r="T21" t="str">
            <v>Reactor</v>
          </cell>
          <cell r="U21" t="str">
            <v>Preformersteam</v>
          </cell>
          <cell r="V21" t="str">
            <v>Feed</v>
          </cell>
          <cell r="W21" t="str">
            <v>Preformermixing</v>
          </cell>
          <cell r="X21" t="str">
            <v>Addstream</v>
          </cell>
          <cell r="Y21" t="str">
            <v>Preformerheater</v>
          </cell>
          <cell r="Z21" t="str">
            <v>Heater</v>
          </cell>
          <cell r="AA21" t="str">
            <v>Preformerfeed</v>
          </cell>
          <cell r="AB21" t="str">
            <v>Feed</v>
          </cell>
          <cell r="AC21" t="str">
            <v>Preformer</v>
          </cell>
          <cell r="AD21" t="str">
            <v>Reactor</v>
          </cell>
          <cell r="AE21" t="str">
            <v>Reformersteam</v>
          </cell>
          <cell r="AF21" t="str">
            <v>Feed</v>
          </cell>
          <cell r="AG21" t="str">
            <v>Reformermixing</v>
          </cell>
          <cell r="AH21" t="str">
            <v>Addstream</v>
          </cell>
          <cell r="AI21" t="str">
            <v>Reformerheater</v>
          </cell>
          <cell r="AJ21" t="str">
            <v>Heater</v>
          </cell>
          <cell r="AK21" t="str">
            <v>Reformerfeed</v>
          </cell>
          <cell r="AL21" t="str">
            <v>Feed</v>
          </cell>
          <cell r="AM21" t="str">
            <v>Reformer</v>
          </cell>
          <cell r="AN21" t="str">
            <v>Reactor</v>
          </cell>
          <cell r="AO21" t="str">
            <v>ReformerWHB</v>
          </cell>
          <cell r="AP21" t="str">
            <v>Cooler</v>
          </cell>
          <cell r="AQ21" t="str">
            <v>HTS</v>
          </cell>
          <cell r="AR21" t="str">
            <v>Reactor</v>
          </cell>
          <cell r="AS21" t="str">
            <v>HTSWHB</v>
          </cell>
          <cell r="AT21" t="str">
            <v>Cooler</v>
          </cell>
          <cell r="AU21" t="str">
            <v>HTSEco</v>
          </cell>
          <cell r="AV21" t="str">
            <v>Cooler</v>
          </cell>
          <cell r="AW21" t="str">
            <v>LTS</v>
          </cell>
          <cell r="AX21" t="str">
            <v>Reactor</v>
          </cell>
          <cell r="AY21" t="str">
            <v>LTSEco1</v>
          </cell>
          <cell r="AZ21" t="str">
            <v>Cooler</v>
          </cell>
          <cell r="BA21" t="str">
            <v>LTSEco2</v>
          </cell>
          <cell r="BB21" t="str">
            <v>Cooler</v>
          </cell>
          <cell r="BC21" t="str">
            <v>LTSEco3</v>
          </cell>
          <cell r="BD21" t="str">
            <v>Cooler</v>
          </cell>
          <cell r="BE21" t="str">
            <v>Deaeratorpreheater</v>
          </cell>
          <cell r="BF21" t="str">
            <v>Cooler</v>
          </cell>
          <cell r="BG21" t="str">
            <v>CWcooler</v>
          </cell>
          <cell r="BH21" t="str">
            <v>Cooler</v>
          </cell>
          <cell r="BI21" t="str">
            <v>PSAseparator</v>
          </cell>
          <cell r="BJ21" t="str">
            <v>Separator</v>
          </cell>
          <cell r="BK21" t="str">
            <v>PSAfeed</v>
          </cell>
          <cell r="BL21" t="str">
            <v>Separator</v>
          </cell>
          <cell r="BM21" t="str">
            <v>PSAcondensate</v>
          </cell>
          <cell r="BN21" t="str">
            <v>Separator</v>
          </cell>
          <cell r="BO21" t="str">
            <v>H2</v>
          </cell>
          <cell r="BP21" t="str">
            <v>Input</v>
          </cell>
          <cell r="BQ21" t="str">
            <v>PSA</v>
          </cell>
          <cell r="BR21" t="str">
            <v>PSA</v>
          </cell>
          <cell r="BS21" t="str">
            <v>PSAproduct</v>
          </cell>
          <cell r="BT21" t="str">
            <v>PSA</v>
          </cell>
          <cell r="BU21" t="str">
            <v>PSAoffgas</v>
          </cell>
          <cell r="BV21" t="str">
            <v>PSA</v>
          </cell>
          <cell r="BW21" t="str">
            <v>Air</v>
          </cell>
          <cell r="BX21" t="str">
            <v>Input</v>
          </cell>
          <cell r="BY21" t="str">
            <v>Offgasfiring</v>
          </cell>
          <cell r="BZ21" t="str">
            <v>Firing</v>
          </cell>
          <cell r="CA21" t="str">
            <v>Offgasair</v>
          </cell>
          <cell r="CB21" t="str">
            <v>Firing</v>
          </cell>
          <cell r="CC21" t="str">
            <v>Offgasflue</v>
          </cell>
          <cell r="CD21" t="str">
            <v>Firing</v>
          </cell>
          <cell r="CE21" t="str">
            <v>Offgasfiring</v>
          </cell>
          <cell r="CF21" t="str">
            <v>FurnaceRadiation</v>
          </cell>
          <cell r="CG21" t="str">
            <v>NGfuel</v>
          </cell>
          <cell r="CH21" t="str">
            <v>Input</v>
          </cell>
          <cell r="CI21" t="str">
            <v>NGfiring</v>
          </cell>
          <cell r="CJ21" t="str">
            <v>Firing</v>
          </cell>
          <cell r="CK21" t="str">
            <v>NGair</v>
          </cell>
          <cell r="CL21" t="str">
            <v>Firing</v>
          </cell>
          <cell r="CM21" t="str">
            <v>NGflue</v>
          </cell>
          <cell r="CN21" t="str">
            <v>Firing</v>
          </cell>
          <cell r="CO21" t="str">
            <v>NGfiring</v>
          </cell>
          <cell r="CP21" t="str">
            <v>FurnaceRadiation</v>
          </cell>
          <cell r="CQ21" t="str">
            <v>Fluegasmixing</v>
          </cell>
          <cell r="CR21" t="str">
            <v>Addstream</v>
          </cell>
          <cell r="CS21" t="str">
            <v>MGH</v>
          </cell>
          <cell r="CT21" t="str">
            <v>Furnaceconvection</v>
          </cell>
          <cell r="CU21" t="str">
            <v>PreMGH</v>
          </cell>
          <cell r="CV21" t="str">
            <v>Furnaceconvection</v>
          </cell>
          <cell r="CW21" t="str">
            <v>Refsteammixing</v>
          </cell>
          <cell r="CX21" t="str">
            <v>Addstream</v>
          </cell>
          <cell r="CY21" t="str">
            <v>Exportsteam</v>
          </cell>
          <cell r="CZ21" t="str">
            <v>Input</v>
          </cell>
          <cell r="DA21" t="str">
            <v>Steammixing</v>
          </cell>
          <cell r="DB21" t="str">
            <v>Addstream</v>
          </cell>
          <cell r="DC21" t="str">
            <v>SSH</v>
          </cell>
          <cell r="DD21" t="str">
            <v>Steamsystem</v>
          </cell>
          <cell r="DE21" t="str">
            <v>SSH</v>
          </cell>
          <cell r="DF21" t="str">
            <v>Furnaceconvection</v>
          </cell>
          <cell r="DG21" t="str">
            <v>FGWHB</v>
          </cell>
          <cell r="DH21" t="str">
            <v>Furnaceconvection</v>
          </cell>
          <cell r="DI21" t="str">
            <v>NGH</v>
          </cell>
          <cell r="DJ21" t="str">
            <v>Furnaceconvection</v>
          </cell>
          <cell r="DK21" t="str">
            <v>CAHmixing</v>
          </cell>
          <cell r="DL21" t="str">
            <v>Addstream</v>
          </cell>
          <cell r="DM21" t="str">
            <v>CAHair</v>
          </cell>
          <cell r="DN21" t="str">
            <v>Furnaceconvection</v>
          </cell>
          <cell r="DO21" t="str">
            <v>CAHflue</v>
          </cell>
          <cell r="DP21" t="str">
            <v>Furnaceconvection</v>
          </cell>
          <cell r="DQ21" t="str">
            <v>Boiler</v>
          </cell>
          <cell r="DR21" t="str">
            <v>Steamsystem</v>
          </cell>
          <cell r="DS21" t="str">
            <v>Economizer</v>
          </cell>
          <cell r="DT21" t="str">
            <v>Steamsystem</v>
          </cell>
          <cell r="DU21" t="str">
            <v>DFW</v>
          </cell>
          <cell r="DV21" t="str">
            <v>Steamsystem</v>
          </cell>
        </row>
        <row r="22">
          <cell r="B22" t="str">
            <v>Instream</v>
          </cell>
          <cell r="D22">
            <v>1</v>
          </cell>
          <cell r="K22">
            <v>100</v>
          </cell>
          <cell r="L22">
            <v>101</v>
          </cell>
          <cell r="M22">
            <v>400</v>
          </cell>
          <cell r="N22">
            <v>401</v>
          </cell>
          <cell r="O22">
            <v>110</v>
          </cell>
          <cell r="P22">
            <v>111</v>
          </cell>
          <cell r="Q22">
            <v>120</v>
          </cell>
          <cell r="R22">
            <v>121</v>
          </cell>
          <cell r="S22">
            <v>130</v>
          </cell>
          <cell r="T22">
            <v>131</v>
          </cell>
          <cell r="U22">
            <v>410</v>
          </cell>
          <cell r="V22">
            <v>411</v>
          </cell>
          <cell r="W22">
            <v>140</v>
          </cell>
          <cell r="X22">
            <v>141</v>
          </cell>
          <cell r="Y22">
            <v>150</v>
          </cell>
          <cell r="Z22">
            <v>151</v>
          </cell>
          <cell r="AA22">
            <v>160</v>
          </cell>
          <cell r="AB22">
            <v>161</v>
          </cell>
          <cell r="AC22">
            <v>170</v>
          </cell>
          <cell r="AD22">
            <v>171</v>
          </cell>
          <cell r="AE22">
            <v>420</v>
          </cell>
          <cell r="AF22">
            <v>421</v>
          </cell>
          <cell r="AG22">
            <v>200</v>
          </cell>
          <cell r="AH22">
            <v>201</v>
          </cell>
          <cell r="AI22">
            <v>210</v>
          </cell>
          <cell r="AJ22">
            <v>211</v>
          </cell>
          <cell r="AK22">
            <v>220</v>
          </cell>
          <cell r="AL22">
            <v>221</v>
          </cell>
          <cell r="AM22">
            <v>230</v>
          </cell>
          <cell r="AN22">
            <v>231</v>
          </cell>
          <cell r="AO22">
            <v>240</v>
          </cell>
          <cell r="AP22">
            <v>241</v>
          </cell>
          <cell r="AQ22">
            <v>250</v>
          </cell>
          <cell r="AR22">
            <v>251</v>
          </cell>
          <cell r="AS22">
            <v>260</v>
          </cell>
          <cell r="AT22">
            <v>261</v>
          </cell>
          <cell r="AU22">
            <v>270</v>
          </cell>
          <cell r="AV22">
            <v>271</v>
          </cell>
          <cell r="AW22">
            <v>280</v>
          </cell>
          <cell r="AX22">
            <v>281</v>
          </cell>
          <cell r="AY22">
            <v>290</v>
          </cell>
          <cell r="AZ22">
            <v>291</v>
          </cell>
          <cell r="BA22">
            <v>300</v>
          </cell>
          <cell r="BB22">
            <v>301</v>
          </cell>
          <cell r="BC22">
            <v>310</v>
          </cell>
          <cell r="BD22">
            <v>311</v>
          </cell>
          <cell r="BE22">
            <v>320</v>
          </cell>
          <cell r="BF22">
            <v>321</v>
          </cell>
          <cell r="BG22">
            <v>330</v>
          </cell>
          <cell r="BH22">
            <v>331</v>
          </cell>
          <cell r="BI22">
            <v>340</v>
          </cell>
          <cell r="BJ22">
            <v>341</v>
          </cell>
          <cell r="BK22">
            <v>350</v>
          </cell>
          <cell r="BL22">
            <v>351</v>
          </cell>
          <cell r="BM22">
            <v>360</v>
          </cell>
          <cell r="BN22">
            <v>361</v>
          </cell>
          <cell r="BO22">
            <v>500</v>
          </cell>
          <cell r="BP22">
            <v>501</v>
          </cell>
          <cell r="BQ22">
            <v>350</v>
          </cell>
          <cell r="BR22">
            <v>351</v>
          </cell>
          <cell r="BS22">
            <v>370</v>
          </cell>
          <cell r="BT22">
            <v>371</v>
          </cell>
          <cell r="BU22">
            <v>380</v>
          </cell>
          <cell r="BV22">
            <v>381</v>
          </cell>
          <cell r="BW22">
            <v>800</v>
          </cell>
          <cell r="BX22">
            <v>801</v>
          </cell>
          <cell r="BY22">
            <v>390</v>
          </cell>
          <cell r="BZ22">
            <v>391</v>
          </cell>
          <cell r="CA22">
            <v>810</v>
          </cell>
          <cell r="CB22">
            <v>811</v>
          </cell>
          <cell r="CC22">
            <v>910</v>
          </cell>
          <cell r="CD22">
            <v>911</v>
          </cell>
          <cell r="CE22">
            <v>920</v>
          </cell>
          <cell r="CF22">
            <v>921</v>
          </cell>
          <cell r="CG22">
            <v>700</v>
          </cell>
          <cell r="CH22">
            <v>701</v>
          </cell>
          <cell r="CI22">
            <v>710</v>
          </cell>
          <cell r="CJ22">
            <v>711</v>
          </cell>
          <cell r="CK22">
            <v>820</v>
          </cell>
          <cell r="CL22">
            <v>821</v>
          </cell>
          <cell r="CM22">
            <v>930</v>
          </cell>
          <cell r="CN22">
            <v>931</v>
          </cell>
          <cell r="CO22">
            <v>940</v>
          </cell>
          <cell r="CP22">
            <v>941</v>
          </cell>
          <cell r="CQ22">
            <v>950</v>
          </cell>
          <cell r="CR22">
            <v>951</v>
          </cell>
          <cell r="CS22">
            <v>960</v>
          </cell>
          <cell r="CT22">
            <v>961</v>
          </cell>
          <cell r="CU22">
            <v>970</v>
          </cell>
          <cell r="CV22">
            <v>971</v>
          </cell>
          <cell r="CW22">
            <v>430</v>
          </cell>
          <cell r="CX22">
            <v>431</v>
          </cell>
          <cell r="CY22">
            <v>440</v>
          </cell>
          <cell r="CZ22">
            <v>441</v>
          </cell>
          <cell r="DA22">
            <v>450</v>
          </cell>
          <cell r="DB22">
            <v>451</v>
          </cell>
          <cell r="DC22">
            <v>1400</v>
          </cell>
          <cell r="DD22">
            <v>1401</v>
          </cell>
          <cell r="DE22">
            <v>980</v>
          </cell>
          <cell r="DF22">
            <v>981</v>
          </cell>
          <cell r="DG22">
            <v>990</v>
          </cell>
          <cell r="DH22">
            <v>991</v>
          </cell>
          <cell r="DI22">
            <v>1000</v>
          </cell>
          <cell r="DJ22">
            <v>1001</v>
          </cell>
          <cell r="DK22">
            <v>830</v>
          </cell>
          <cell r="DL22">
            <v>831</v>
          </cell>
          <cell r="DM22">
            <v>840</v>
          </cell>
          <cell r="DN22">
            <v>841</v>
          </cell>
          <cell r="DO22">
            <v>1010</v>
          </cell>
          <cell r="DP22">
            <v>1011</v>
          </cell>
          <cell r="DQ22">
            <v>1300</v>
          </cell>
          <cell r="DR22">
            <v>1301</v>
          </cell>
          <cell r="DS22">
            <v>1200</v>
          </cell>
          <cell r="DT22">
            <v>1201</v>
          </cell>
          <cell r="DU22">
            <v>1100</v>
          </cell>
          <cell r="DV22">
            <v>1101</v>
          </cell>
        </row>
        <row r="23">
          <cell r="C23" t="str">
            <v>MW</v>
          </cell>
          <cell r="D23">
            <v>2</v>
          </cell>
          <cell r="E23" t="str">
            <v>C</v>
          </cell>
          <cell r="F23" t="str">
            <v>H2</v>
          </cell>
          <cell r="G23" t="str">
            <v>O</v>
          </cell>
          <cell r="H23" t="str">
            <v>N</v>
          </cell>
          <cell r="I23" t="str">
            <v>S</v>
          </cell>
          <cell r="J23" t="str">
            <v>Cl</v>
          </cell>
          <cell r="K23" t="str">
            <v>kmol/h</v>
          </cell>
          <cell r="L23" t="str">
            <v>mol%</v>
          </cell>
          <cell r="M23" t="str">
            <v>kmol/h</v>
          </cell>
          <cell r="N23" t="str">
            <v>mol%</v>
          </cell>
          <cell r="O23" t="str">
            <v>kmol/h</v>
          </cell>
          <cell r="P23" t="str">
            <v>mol%</v>
          </cell>
          <cell r="Q23" t="str">
            <v>kmol/h</v>
          </cell>
          <cell r="R23" t="str">
            <v>mol%</v>
          </cell>
          <cell r="S23" t="str">
            <v>kmol/h</v>
          </cell>
          <cell r="T23" t="str">
            <v>mol%</v>
          </cell>
          <cell r="U23" t="str">
            <v>kmol/h</v>
          </cell>
          <cell r="V23" t="str">
            <v>mol%</v>
          </cell>
          <cell r="W23" t="str">
            <v>kmol/h</v>
          </cell>
          <cell r="X23" t="str">
            <v>mol%</v>
          </cell>
          <cell r="Y23" t="str">
            <v>kmol/h</v>
          </cell>
          <cell r="Z23" t="str">
            <v>mol%</v>
          </cell>
          <cell r="AA23" t="str">
            <v>kmol/h</v>
          </cell>
          <cell r="AB23" t="str">
            <v>mol%</v>
          </cell>
          <cell r="AC23" t="str">
            <v>kmol/h</v>
          </cell>
          <cell r="AD23" t="str">
            <v>mol%</v>
          </cell>
          <cell r="AE23" t="str">
            <v>kmol/h</v>
          </cell>
          <cell r="AF23" t="str">
            <v>mol%</v>
          </cell>
          <cell r="AG23" t="str">
            <v>kmol/h</v>
          </cell>
          <cell r="AH23" t="str">
            <v>mol%</v>
          </cell>
          <cell r="AI23" t="str">
            <v>kmol/h</v>
          </cell>
          <cell r="AJ23" t="str">
            <v>mol%</v>
          </cell>
          <cell r="AK23" t="str">
            <v>kmol/h</v>
          </cell>
          <cell r="AL23" t="str">
            <v>mol%</v>
          </cell>
          <cell r="AM23" t="str">
            <v>kmol/h</v>
          </cell>
          <cell r="AN23" t="str">
            <v>mol%</v>
          </cell>
          <cell r="AO23" t="str">
            <v>kmol/h</v>
          </cell>
          <cell r="AP23" t="str">
            <v>mol%</v>
          </cell>
          <cell r="AQ23" t="str">
            <v>kmol/h</v>
          </cell>
          <cell r="AR23" t="str">
            <v>mol%</v>
          </cell>
          <cell r="AS23" t="str">
            <v>kmol/h</v>
          </cell>
          <cell r="AT23" t="str">
            <v>mol%</v>
          </cell>
          <cell r="AU23" t="str">
            <v>kmol/h</v>
          </cell>
          <cell r="AV23" t="str">
            <v>mol%</v>
          </cell>
          <cell r="AW23" t="str">
            <v>kmol/h</v>
          </cell>
          <cell r="AX23" t="str">
            <v>mol%</v>
          </cell>
          <cell r="AY23" t="str">
            <v>kmol/h</v>
          </cell>
          <cell r="AZ23" t="str">
            <v>mol%</v>
          </cell>
          <cell r="BA23" t="str">
            <v>kmol/h</v>
          </cell>
          <cell r="BB23" t="str">
            <v>mol%</v>
          </cell>
          <cell r="BC23" t="str">
            <v>kmol/h</v>
          </cell>
          <cell r="BD23" t="str">
            <v>mol%</v>
          </cell>
          <cell r="BE23" t="str">
            <v>kmol/h</v>
          </cell>
          <cell r="BF23" t="str">
            <v>mol%</v>
          </cell>
          <cell r="BG23" t="str">
            <v>kmol/h</v>
          </cell>
          <cell r="BH23" t="str">
            <v>mol%</v>
          </cell>
          <cell r="BI23" t="str">
            <v>kmol/h</v>
          </cell>
          <cell r="BJ23" t="str">
            <v>mol%</v>
          </cell>
          <cell r="BK23" t="str">
            <v>kmol/h</v>
          </cell>
          <cell r="BL23" t="str">
            <v>mol%</v>
          </cell>
          <cell r="BM23" t="str">
            <v>kmol/h</v>
          </cell>
          <cell r="BN23" t="str">
            <v>mol%</v>
          </cell>
          <cell r="BO23" t="str">
            <v>kmol/h</v>
          </cell>
          <cell r="BP23" t="str">
            <v>mol%</v>
          </cell>
          <cell r="BQ23" t="str">
            <v>kmol/h</v>
          </cell>
          <cell r="BR23" t="str">
            <v>mol%</v>
          </cell>
          <cell r="BS23" t="str">
            <v>kmol/h</v>
          </cell>
          <cell r="BT23" t="str">
            <v>mol%</v>
          </cell>
          <cell r="BU23" t="str">
            <v>kmol/h</v>
          </cell>
          <cell r="BV23" t="str">
            <v>mol%</v>
          </cell>
          <cell r="BW23" t="str">
            <v>kmol/h</v>
          </cell>
          <cell r="BX23" t="str">
            <v>mol%</v>
          </cell>
          <cell r="BY23" t="str">
            <v>kmol/h</v>
          </cell>
          <cell r="BZ23" t="str">
            <v>mol%</v>
          </cell>
          <cell r="CA23" t="str">
            <v>kmol/h</v>
          </cell>
          <cell r="CB23" t="str">
            <v>mol%</v>
          </cell>
          <cell r="CC23" t="str">
            <v>kmol/h</v>
          </cell>
          <cell r="CD23" t="str">
            <v>mol%</v>
          </cell>
          <cell r="CE23" t="str">
            <v>kmol/h</v>
          </cell>
          <cell r="CF23" t="str">
            <v>mol%</v>
          </cell>
          <cell r="CG23" t="str">
            <v>kmol/h</v>
          </cell>
          <cell r="CH23" t="str">
            <v>mol%</v>
          </cell>
          <cell r="CI23" t="str">
            <v>kmol/h</v>
          </cell>
          <cell r="CJ23" t="str">
            <v>mol%</v>
          </cell>
          <cell r="CK23" t="str">
            <v>kmol/h</v>
          </cell>
          <cell r="CL23" t="str">
            <v>mol%</v>
          </cell>
          <cell r="CM23" t="str">
            <v>kmol/h</v>
          </cell>
          <cell r="CN23" t="str">
            <v>mol%</v>
          </cell>
          <cell r="CO23" t="str">
            <v>kmol/h</v>
          </cell>
          <cell r="CP23" t="str">
            <v>mol%</v>
          </cell>
          <cell r="CQ23" t="str">
            <v>kmol/h</v>
          </cell>
          <cell r="CR23" t="str">
            <v>mol%</v>
          </cell>
          <cell r="CS23" t="str">
            <v>kmol/h</v>
          </cell>
          <cell r="CT23" t="str">
            <v>mol%</v>
          </cell>
          <cell r="CU23" t="str">
            <v>kmol/h</v>
          </cell>
          <cell r="CV23" t="str">
            <v>mol%</v>
          </cell>
          <cell r="CW23" t="str">
            <v>kmol/h</v>
          </cell>
          <cell r="CX23" t="str">
            <v>mol%</v>
          </cell>
          <cell r="CY23" t="str">
            <v>kmol/h</v>
          </cell>
          <cell r="CZ23" t="str">
            <v>mol%</v>
          </cell>
          <cell r="DA23" t="str">
            <v>kmol/h</v>
          </cell>
          <cell r="DB23" t="str">
            <v>mol%</v>
          </cell>
          <cell r="DC23" t="str">
            <v>kmol/h</v>
          </cell>
          <cell r="DD23" t="str">
            <v>mol%</v>
          </cell>
          <cell r="DE23" t="str">
            <v>kmol/h</v>
          </cell>
          <cell r="DF23" t="str">
            <v>mol%</v>
          </cell>
          <cell r="DG23" t="str">
            <v>kmol/h</v>
          </cell>
          <cell r="DH23" t="str">
            <v>mol%</v>
          </cell>
          <cell r="DI23" t="str">
            <v>kmol/h</v>
          </cell>
          <cell r="DJ23" t="str">
            <v>mol%</v>
          </cell>
          <cell r="DK23" t="str">
            <v>kmol/h</v>
          </cell>
          <cell r="DL23" t="str">
            <v>mol%</v>
          </cell>
          <cell r="DM23" t="str">
            <v>kmol/h</v>
          </cell>
          <cell r="DN23" t="str">
            <v>mol%</v>
          </cell>
          <cell r="DO23" t="str">
            <v>kmol/h</v>
          </cell>
          <cell r="DP23" t="str">
            <v>mol%</v>
          </cell>
          <cell r="DQ23" t="str">
            <v>kmol/h</v>
          </cell>
          <cell r="DR23" t="str">
            <v>mol%</v>
          </cell>
          <cell r="DS23" t="str">
            <v>kmol/h</v>
          </cell>
          <cell r="DT23" t="str">
            <v>mol%</v>
          </cell>
          <cell r="DU23" t="str">
            <v>kmol/h</v>
          </cell>
          <cell r="DV23" t="str">
            <v>mol%</v>
          </cell>
        </row>
        <row r="24">
          <cell r="B24" t="str">
            <v>CH4</v>
          </cell>
          <cell r="C24">
            <v>16.043</v>
          </cell>
          <cell r="D24">
            <v>3</v>
          </cell>
          <cell r="E24">
            <v>1</v>
          </cell>
          <cell r="F24">
            <v>2</v>
          </cell>
          <cell r="G24">
            <v>0</v>
          </cell>
          <cell r="H24">
            <v>0</v>
          </cell>
          <cell r="I24">
            <v>0</v>
          </cell>
          <cell r="J24">
            <v>0</v>
          </cell>
          <cell r="K24">
            <v>464.159999953584</v>
          </cell>
          <cell r="L24">
            <v>100</v>
          </cell>
          <cell r="M24">
            <v>1.559999997972E-16</v>
          </cell>
          <cell r="N24">
            <v>1E-08</v>
          </cell>
          <cell r="O24">
            <v>464.159999953584</v>
          </cell>
          <cell r="P24">
            <v>100</v>
          </cell>
          <cell r="Q24">
            <v>464.159999953584</v>
          </cell>
          <cell r="R24">
            <v>100</v>
          </cell>
          <cell r="S24">
            <v>464.159999953584</v>
          </cell>
          <cell r="T24">
            <v>100</v>
          </cell>
          <cell r="U24">
            <v>1.5085199980389242E-16</v>
          </cell>
          <cell r="V24">
            <v>1E-08</v>
          </cell>
          <cell r="W24">
            <v>464.159999953584</v>
          </cell>
          <cell r="X24">
            <v>99.99999987999999</v>
          </cell>
          <cell r="Y24">
            <v>464.1600000862008</v>
          </cell>
          <cell r="Z24">
            <v>99.99999987999999</v>
          </cell>
          <cell r="AA24">
            <v>464.1600000862008</v>
          </cell>
          <cell r="AB24">
            <v>99.99999987999999</v>
          </cell>
          <cell r="AC24">
            <v>427.6181249117158</v>
          </cell>
          <cell r="AD24">
            <v>70.13586709480387</v>
          </cell>
          <cell r="AE24">
            <v>1.8102239976467066E-17</v>
          </cell>
          <cell r="AF24">
            <v>1E-08</v>
          </cell>
          <cell r="AG24">
            <v>427.6181249117158</v>
          </cell>
          <cell r="AH24">
            <v>70.13586709480387</v>
          </cell>
          <cell r="AI24">
            <v>427.618125171001</v>
          </cell>
          <cell r="AJ24">
            <v>70.13586709480387</v>
          </cell>
          <cell r="AK24">
            <v>427.618125171001</v>
          </cell>
          <cell r="AL24">
            <v>70.13586709480387</v>
          </cell>
          <cell r="AM24">
            <v>88.86358282750496</v>
          </cell>
          <cell r="AN24">
            <v>5.169966853251602</v>
          </cell>
          <cell r="AO24">
            <v>88.86358282750496</v>
          </cell>
          <cell r="AP24">
            <v>5.169966853251602</v>
          </cell>
          <cell r="AQ24">
            <v>88.86358282750496</v>
          </cell>
          <cell r="AR24">
            <v>4.725180523046041</v>
          </cell>
          <cell r="AS24">
            <v>88.86358282750494</v>
          </cell>
          <cell r="AT24">
            <v>4.725180523046041</v>
          </cell>
          <cell r="AU24">
            <v>88.86358282750494</v>
          </cell>
          <cell r="AV24">
            <v>4.725180523046041</v>
          </cell>
          <cell r="AW24">
            <v>88.86358282750494</v>
          </cell>
          <cell r="AX24">
            <v>4.5542290942307915</v>
          </cell>
          <cell r="AY24">
            <v>88.86358282750494</v>
          </cell>
          <cell r="AZ24">
            <v>4.5542290942307915</v>
          </cell>
          <cell r="BA24">
            <v>88.86358282750494</v>
          </cell>
          <cell r="BB24">
            <v>4.5542290942307915</v>
          </cell>
          <cell r="BC24">
            <v>88.86358282750494</v>
          </cell>
          <cell r="BD24">
            <v>4.5542290942307915</v>
          </cell>
          <cell r="BE24">
            <v>88.86358282750494</v>
          </cell>
          <cell r="BF24">
            <v>4.5542290942307915</v>
          </cell>
          <cell r="BG24">
            <v>88.86358282750494</v>
          </cell>
          <cell r="BH24">
            <v>4.5542290942307915</v>
          </cell>
          <cell r="BI24">
            <v>88.86358282750494</v>
          </cell>
          <cell r="BJ24">
            <v>4.5542290942307915</v>
          </cell>
          <cell r="BK24">
            <v>88.86358282750494</v>
          </cell>
          <cell r="BL24">
            <v>4.5542290942307915</v>
          </cell>
          <cell r="BM24">
            <v>1E-08</v>
          </cell>
          <cell r="BN24">
            <v>1E-08</v>
          </cell>
          <cell r="BO24">
            <v>1.392479999860752E-07</v>
          </cell>
          <cell r="BP24">
            <v>1E-08</v>
          </cell>
          <cell r="BQ24">
            <v>88.86358282750496</v>
          </cell>
          <cell r="BR24">
            <v>4.5542290942307915</v>
          </cell>
          <cell r="BS24">
            <v>1.2640239765294888E-07</v>
          </cell>
          <cell r="BT24">
            <v>1E-08</v>
          </cell>
          <cell r="BU24">
            <v>88.86358270110254</v>
          </cell>
          <cell r="BV24">
            <v>12.931100727894416</v>
          </cell>
          <cell r="BW24">
            <v>1.1999999998800013E-07</v>
          </cell>
          <cell r="BX24">
            <v>1E-08</v>
          </cell>
          <cell r="BY24">
            <v>88.86358270110254</v>
          </cell>
          <cell r="BZ24">
            <v>12.931100727894416</v>
          </cell>
          <cell r="CA24">
            <v>1.6226553497181044E-07</v>
          </cell>
          <cell r="CB24">
            <v>1E-08</v>
          </cell>
          <cell r="CC24">
            <v>1E-08</v>
          </cell>
          <cell r="CD24">
            <v>5.58503398450383E-10</v>
          </cell>
          <cell r="CE24">
            <v>1E-08</v>
          </cell>
          <cell r="CF24">
            <v>5.58503398450383E-10</v>
          </cell>
          <cell r="CG24">
            <v>464.159999953584</v>
          </cell>
          <cell r="CH24">
            <v>100</v>
          </cell>
          <cell r="CI24">
            <v>58.386533222097604</v>
          </cell>
          <cell r="CJ24">
            <v>100</v>
          </cell>
          <cell r="CK24">
            <v>6.394779507793867E-08</v>
          </cell>
          <cell r="CL24">
            <v>1E-08</v>
          </cell>
          <cell r="CM24">
            <v>1E-08</v>
          </cell>
          <cell r="CN24">
            <v>1.7208941312240522E-09</v>
          </cell>
          <cell r="CO24">
            <v>1E-08</v>
          </cell>
          <cell r="CP24">
            <v>1.7208941312240522E-09</v>
          </cell>
          <cell r="CQ24">
            <v>2E-08</v>
          </cell>
          <cell r="CR24">
            <v>1E-08</v>
          </cell>
          <cell r="CS24">
            <v>2.371592672008081E-07</v>
          </cell>
          <cell r="CT24">
            <v>1E-08</v>
          </cell>
          <cell r="CU24">
            <v>2.371592672008081E-07</v>
          </cell>
          <cell r="CV24">
            <v>1E-08</v>
          </cell>
          <cell r="CW24">
            <v>1.689542397803595E-16</v>
          </cell>
          <cell r="CX24">
            <v>1E-08</v>
          </cell>
          <cell r="CY24">
            <v>1.1049999985634998E-16</v>
          </cell>
          <cell r="CZ24">
            <v>1E-08</v>
          </cell>
          <cell r="DA24">
            <v>2.794542396367095E-16</v>
          </cell>
          <cell r="DB24">
            <v>1E-08</v>
          </cell>
          <cell r="DC24">
            <v>3.6544015890367967E-16</v>
          </cell>
          <cell r="DD24">
            <v>1E-08</v>
          </cell>
          <cell r="DE24">
            <v>2.371592672008081E-07</v>
          </cell>
          <cell r="DF24">
            <v>1E-08</v>
          </cell>
          <cell r="DG24">
            <v>2.371592672008081E-07</v>
          </cell>
          <cell r="DH24">
            <v>1E-08</v>
          </cell>
          <cell r="DI24">
            <v>2.371592672008081E-07</v>
          </cell>
          <cell r="DJ24">
            <v>1E-08</v>
          </cell>
          <cell r="DK24">
            <v>2.2621333004974912E-07</v>
          </cell>
          <cell r="DL24">
            <v>1E-08</v>
          </cell>
          <cell r="DM24">
            <v>2.2621511731851638E-07</v>
          </cell>
          <cell r="DN24">
            <v>1E-08</v>
          </cell>
          <cell r="DO24">
            <v>2.371592672008081E-07</v>
          </cell>
          <cell r="DP24">
            <v>1E-08</v>
          </cell>
          <cell r="DQ24">
            <v>3.6544015890367967E-16</v>
          </cell>
          <cell r="DR24">
            <v>1E-08</v>
          </cell>
          <cell r="DS24">
            <v>3.6544015890367967E-16</v>
          </cell>
          <cell r="DT24">
            <v>1E-08</v>
          </cell>
          <cell r="DU24">
            <v>3.6544015890367967E-16</v>
          </cell>
          <cell r="DV24">
            <v>1E-08</v>
          </cell>
        </row>
        <row r="25">
          <cell r="B25" t="str">
            <v>C2H6</v>
          </cell>
          <cell r="C25">
            <v>30.07</v>
          </cell>
          <cell r="D25">
            <v>4</v>
          </cell>
          <cell r="E25">
            <v>2</v>
          </cell>
          <cell r="F25">
            <v>3</v>
          </cell>
          <cell r="G25">
            <v>0</v>
          </cell>
          <cell r="H25">
            <v>0</v>
          </cell>
          <cell r="I25">
            <v>0</v>
          </cell>
          <cell r="J25">
            <v>0</v>
          </cell>
          <cell r="K25">
            <v>4.64159999953584E-08</v>
          </cell>
          <cell r="L25">
            <v>1E-08</v>
          </cell>
          <cell r="M25">
            <v>1.559999997972E-16</v>
          </cell>
          <cell r="N25">
            <v>1E-08</v>
          </cell>
          <cell r="O25">
            <v>4.64159999953584E-08</v>
          </cell>
          <cell r="P25">
            <v>1E-08</v>
          </cell>
          <cell r="Q25">
            <v>4.64159999953584E-08</v>
          </cell>
          <cell r="R25">
            <v>1E-08</v>
          </cell>
          <cell r="S25">
            <v>4.64159999953584E-08</v>
          </cell>
          <cell r="T25">
            <v>1E-08</v>
          </cell>
          <cell r="U25">
            <v>1.5085199980389242E-16</v>
          </cell>
          <cell r="V25">
            <v>1E-08</v>
          </cell>
          <cell r="W25">
            <v>4.6416000146210404E-08</v>
          </cell>
          <cell r="X25">
            <v>1E-08</v>
          </cell>
          <cell r="Y25">
            <v>4.6416000064319285E-08</v>
          </cell>
          <cell r="Z25">
            <v>1E-08</v>
          </cell>
          <cell r="AA25">
            <v>4.6416000064319285E-08</v>
          </cell>
          <cell r="AB25">
            <v>1E-08</v>
          </cell>
          <cell r="AC25">
            <v>1E-08</v>
          </cell>
          <cell r="AD25">
            <v>1.6401518787185137E-09</v>
          </cell>
          <cell r="AE25">
            <v>1.8102239976467066E-17</v>
          </cell>
          <cell r="AF25">
            <v>1E-08</v>
          </cell>
          <cell r="AG25">
            <v>1.000000001810224E-08</v>
          </cell>
          <cell r="AH25">
            <v>1E-08</v>
          </cell>
          <cell r="AI25">
            <v>6.096996342726927E-08</v>
          </cell>
          <cell r="AJ25">
            <v>1E-08</v>
          </cell>
          <cell r="AK25">
            <v>6.096996342726927E-08</v>
          </cell>
          <cell r="AL25">
            <v>1E-08</v>
          </cell>
          <cell r="AM25">
            <v>6.096996342726927E-08</v>
          </cell>
          <cell r="AN25">
            <v>3.547152612277752E-09</v>
          </cell>
          <cell r="AO25">
            <v>6.096996342726927E-08</v>
          </cell>
          <cell r="AP25">
            <v>3.547152612277752E-09</v>
          </cell>
          <cell r="AQ25">
            <v>6.096996342726927E-08</v>
          </cell>
          <cell r="AR25">
            <v>3.241981411402103E-09</v>
          </cell>
          <cell r="AS25">
            <v>6.096996342726925E-08</v>
          </cell>
          <cell r="AT25">
            <v>3.241981411402103E-09</v>
          </cell>
          <cell r="AU25">
            <v>6.096996342726925E-08</v>
          </cell>
          <cell r="AV25">
            <v>3.241981411402103E-09</v>
          </cell>
          <cell r="AW25">
            <v>6.096996342726925E-08</v>
          </cell>
          <cell r="AX25">
            <v>3.1246903678602576E-09</v>
          </cell>
          <cell r="AY25">
            <v>6.096996342726925E-08</v>
          </cell>
          <cell r="AZ25">
            <v>3.1246903678602576E-09</v>
          </cell>
          <cell r="BA25">
            <v>6.096996342726925E-08</v>
          </cell>
          <cell r="BB25">
            <v>3.1246903678602576E-09</v>
          </cell>
          <cell r="BC25">
            <v>6.096996342726925E-08</v>
          </cell>
          <cell r="BD25">
            <v>3.1246903678602576E-09</v>
          </cell>
          <cell r="BE25">
            <v>6.096996342726925E-08</v>
          </cell>
          <cell r="BF25">
            <v>3.1246903678602576E-09</v>
          </cell>
          <cell r="BG25">
            <v>6.096996342726925E-08</v>
          </cell>
          <cell r="BH25">
            <v>3.1246903678602576E-09</v>
          </cell>
          <cell r="BI25">
            <v>6.096996342726925E-08</v>
          </cell>
          <cell r="BJ25">
            <v>3.1246903678602576E-09</v>
          </cell>
          <cell r="BK25">
            <v>6.096996342726925E-08</v>
          </cell>
          <cell r="BL25">
            <v>3.1246903678602576E-09</v>
          </cell>
          <cell r="BM25">
            <v>1E-08</v>
          </cell>
          <cell r="BN25">
            <v>1E-08</v>
          </cell>
          <cell r="BO25">
            <v>1.392479999860752E-07</v>
          </cell>
          <cell r="BP25">
            <v>1E-08</v>
          </cell>
          <cell r="BQ25">
            <v>6.096996342726925E-08</v>
          </cell>
          <cell r="BR25">
            <v>3.1246903678602576E-09</v>
          </cell>
          <cell r="BS25">
            <v>1.2640239765294888E-07</v>
          </cell>
          <cell r="BT25">
            <v>1E-08</v>
          </cell>
          <cell r="BU25">
            <v>-6.543243422567963E-08</v>
          </cell>
          <cell r="BV25">
            <v>-9.521486441634223E-09</v>
          </cell>
          <cell r="BW25">
            <v>1.1999999998800013E-07</v>
          </cell>
          <cell r="BX25">
            <v>1E-08</v>
          </cell>
          <cell r="BY25">
            <v>-6.543243422567963E-08</v>
          </cell>
          <cell r="BZ25">
            <v>-9.521486441634223E-09</v>
          </cell>
          <cell r="CA25">
            <v>1.6226553497181044E-07</v>
          </cell>
          <cell r="CB25">
            <v>1E-08</v>
          </cell>
          <cell r="CC25">
            <v>1E-08</v>
          </cell>
          <cell r="CD25">
            <v>5.58503398450383E-10</v>
          </cell>
          <cell r="CE25">
            <v>1E-08</v>
          </cell>
          <cell r="CF25">
            <v>5.58503398450383E-10</v>
          </cell>
          <cell r="CG25">
            <v>4.64159999953584E-08</v>
          </cell>
          <cell r="CH25">
            <v>1E-08</v>
          </cell>
          <cell r="CI25">
            <v>5.83865332220976E-09</v>
          </cell>
          <cell r="CJ25">
            <v>1E-08</v>
          </cell>
          <cell r="CK25">
            <v>6.394779507793867E-08</v>
          </cell>
          <cell r="CL25">
            <v>1E-08</v>
          </cell>
          <cell r="CM25">
            <v>1E-08</v>
          </cell>
          <cell r="CN25">
            <v>1.7208941312240522E-09</v>
          </cell>
          <cell r="CO25">
            <v>1E-08</v>
          </cell>
          <cell r="CP25">
            <v>1.7208941312240522E-09</v>
          </cell>
          <cell r="CQ25">
            <v>2E-08</v>
          </cell>
          <cell r="CR25">
            <v>1E-08</v>
          </cell>
          <cell r="CS25">
            <v>2.371592672008081E-07</v>
          </cell>
          <cell r="CT25">
            <v>1E-08</v>
          </cell>
          <cell r="CU25">
            <v>2.371592672008081E-07</v>
          </cell>
          <cell r="CV25">
            <v>1E-08</v>
          </cell>
          <cell r="CW25">
            <v>1.689542397803595E-16</v>
          </cell>
          <cell r="CX25">
            <v>1E-08</v>
          </cell>
          <cell r="CY25">
            <v>1.1049999985634998E-16</v>
          </cell>
          <cell r="CZ25">
            <v>1E-08</v>
          </cell>
          <cell r="DA25">
            <v>2.794542396367095E-16</v>
          </cell>
          <cell r="DB25">
            <v>1E-08</v>
          </cell>
          <cell r="DC25">
            <v>3.6544015890367967E-16</v>
          </cell>
          <cell r="DD25">
            <v>1E-08</v>
          </cell>
          <cell r="DE25">
            <v>2.371592672008081E-07</v>
          </cell>
          <cell r="DF25">
            <v>1E-08</v>
          </cell>
          <cell r="DG25">
            <v>2.371592672008081E-07</v>
          </cell>
          <cell r="DH25">
            <v>1E-08</v>
          </cell>
          <cell r="DI25">
            <v>2.371592672008081E-07</v>
          </cell>
          <cell r="DJ25">
            <v>1E-08</v>
          </cell>
          <cell r="DK25">
            <v>2.2621333004974912E-07</v>
          </cell>
          <cell r="DL25">
            <v>1E-08</v>
          </cell>
          <cell r="DM25">
            <v>2.2621511731851638E-07</v>
          </cell>
          <cell r="DN25">
            <v>1E-08</v>
          </cell>
          <cell r="DO25">
            <v>2.371592672008081E-07</v>
          </cell>
          <cell r="DP25">
            <v>1E-08</v>
          </cell>
          <cell r="DQ25">
            <v>3.6544015890367967E-16</v>
          </cell>
          <cell r="DR25">
            <v>1E-08</v>
          </cell>
          <cell r="DS25">
            <v>3.6544015890367967E-16</v>
          </cell>
          <cell r="DT25">
            <v>1E-08</v>
          </cell>
          <cell r="DU25">
            <v>3.6544015890367967E-16</v>
          </cell>
          <cell r="DV25">
            <v>1E-08</v>
          </cell>
        </row>
        <row r="26">
          <cell r="B26" t="str">
            <v>C3H8</v>
          </cell>
          <cell r="C26">
            <v>44.096</v>
          </cell>
          <cell r="D26">
            <v>5</v>
          </cell>
          <cell r="E26">
            <v>3</v>
          </cell>
          <cell r="F26">
            <v>4</v>
          </cell>
          <cell r="G26">
            <v>0</v>
          </cell>
          <cell r="H26">
            <v>0</v>
          </cell>
          <cell r="I26">
            <v>0</v>
          </cell>
          <cell r="J26">
            <v>0</v>
          </cell>
          <cell r="K26">
            <v>4.64159999953584E-08</v>
          </cell>
          <cell r="L26">
            <v>1E-08</v>
          </cell>
          <cell r="M26">
            <v>1.559999997972E-16</v>
          </cell>
          <cell r="N26">
            <v>1E-08</v>
          </cell>
          <cell r="O26">
            <v>4.64159999953584E-08</v>
          </cell>
          <cell r="P26">
            <v>1E-08</v>
          </cell>
          <cell r="Q26">
            <v>4.64159999953584E-08</v>
          </cell>
          <cell r="R26">
            <v>1E-08</v>
          </cell>
          <cell r="S26">
            <v>4.64159999953584E-08</v>
          </cell>
          <cell r="T26">
            <v>1E-08</v>
          </cell>
          <cell r="U26">
            <v>1.5085199980389242E-16</v>
          </cell>
          <cell r="V26">
            <v>1E-08</v>
          </cell>
          <cell r="W26">
            <v>4.6416000146210404E-08</v>
          </cell>
          <cell r="X26">
            <v>1E-08</v>
          </cell>
          <cell r="Y26">
            <v>4.6416000064319285E-08</v>
          </cell>
          <cell r="Z26">
            <v>1E-08</v>
          </cell>
          <cell r="AA26">
            <v>4.6416000064319285E-08</v>
          </cell>
          <cell r="AB26">
            <v>1E-08</v>
          </cell>
          <cell r="AC26">
            <v>1E-08</v>
          </cell>
          <cell r="AD26">
            <v>1.6401518787185137E-09</v>
          </cell>
          <cell r="AE26">
            <v>1.8102239976467066E-17</v>
          </cell>
          <cell r="AF26">
            <v>1E-08</v>
          </cell>
          <cell r="AG26">
            <v>1.000000001810224E-08</v>
          </cell>
          <cell r="AH26">
            <v>1E-08</v>
          </cell>
          <cell r="AI26">
            <v>6.096996342726927E-08</v>
          </cell>
          <cell r="AJ26">
            <v>1E-08</v>
          </cell>
          <cell r="AK26">
            <v>6.096996342726927E-08</v>
          </cell>
          <cell r="AL26">
            <v>1E-08</v>
          </cell>
          <cell r="AM26">
            <v>6.096996342726927E-08</v>
          </cell>
          <cell r="AN26">
            <v>3.547152612277752E-09</v>
          </cell>
          <cell r="AO26">
            <v>6.096996342726927E-08</v>
          </cell>
          <cell r="AP26">
            <v>3.547152612277752E-09</v>
          </cell>
          <cell r="AQ26">
            <v>6.096996342726927E-08</v>
          </cell>
          <cell r="AR26">
            <v>3.241981411402103E-09</v>
          </cell>
          <cell r="AS26">
            <v>6.096996342726925E-08</v>
          </cell>
          <cell r="AT26">
            <v>3.241981411402103E-09</v>
          </cell>
          <cell r="AU26">
            <v>6.096996342726925E-08</v>
          </cell>
          <cell r="AV26">
            <v>3.241981411402103E-09</v>
          </cell>
          <cell r="AW26">
            <v>6.096996342726925E-08</v>
          </cell>
          <cell r="AX26">
            <v>3.1246903678602576E-09</v>
          </cell>
          <cell r="AY26">
            <v>6.096996342726925E-08</v>
          </cell>
          <cell r="AZ26">
            <v>3.1246903678602576E-09</v>
          </cell>
          <cell r="BA26">
            <v>6.096996342726925E-08</v>
          </cell>
          <cell r="BB26">
            <v>3.1246903678602576E-09</v>
          </cell>
          <cell r="BC26">
            <v>6.096996342726925E-08</v>
          </cell>
          <cell r="BD26">
            <v>3.1246903678602576E-09</v>
          </cell>
          <cell r="BE26">
            <v>6.096996342726925E-08</v>
          </cell>
          <cell r="BF26">
            <v>3.1246903678602576E-09</v>
          </cell>
          <cell r="BG26">
            <v>6.096996342726925E-08</v>
          </cell>
          <cell r="BH26">
            <v>3.1246903678602576E-09</v>
          </cell>
          <cell r="BI26">
            <v>6.096996342726925E-08</v>
          </cell>
          <cell r="BJ26">
            <v>3.1246903678602576E-09</v>
          </cell>
          <cell r="BK26">
            <v>6.096996342726925E-08</v>
          </cell>
          <cell r="BL26">
            <v>3.1246903678602576E-09</v>
          </cell>
          <cell r="BM26">
            <v>1E-08</v>
          </cell>
          <cell r="BN26">
            <v>1E-08</v>
          </cell>
          <cell r="BO26">
            <v>1.392479999860752E-07</v>
          </cell>
          <cell r="BP26">
            <v>1E-08</v>
          </cell>
          <cell r="BQ26">
            <v>6.096996342726925E-08</v>
          </cell>
          <cell r="BR26">
            <v>3.1246903678602576E-09</v>
          </cell>
          <cell r="BS26">
            <v>1.2640239765294888E-07</v>
          </cell>
          <cell r="BT26">
            <v>1E-08</v>
          </cell>
          <cell r="BU26">
            <v>-6.543243422567963E-08</v>
          </cell>
          <cell r="BV26">
            <v>-9.521486441634223E-09</v>
          </cell>
          <cell r="BW26">
            <v>1.1999999998800013E-07</v>
          </cell>
          <cell r="BX26">
            <v>1E-08</v>
          </cell>
          <cell r="BY26">
            <v>-6.543243422567963E-08</v>
          </cell>
          <cell r="BZ26">
            <v>-9.521486441634223E-09</v>
          </cell>
          <cell r="CA26">
            <v>1.6226553497181044E-07</v>
          </cell>
          <cell r="CB26">
            <v>1E-08</v>
          </cell>
          <cell r="CC26">
            <v>1E-08</v>
          </cell>
          <cell r="CD26">
            <v>5.58503398450383E-10</v>
          </cell>
          <cell r="CE26">
            <v>1E-08</v>
          </cell>
          <cell r="CF26">
            <v>5.58503398450383E-10</v>
          </cell>
          <cell r="CG26">
            <v>4.64159999953584E-08</v>
          </cell>
          <cell r="CH26">
            <v>1E-08</v>
          </cell>
          <cell r="CI26">
            <v>5.83865332220976E-09</v>
          </cell>
          <cell r="CJ26">
            <v>1E-08</v>
          </cell>
          <cell r="CK26">
            <v>6.394779507793867E-08</v>
          </cell>
          <cell r="CL26">
            <v>1E-08</v>
          </cell>
          <cell r="CM26">
            <v>1E-08</v>
          </cell>
          <cell r="CN26">
            <v>1.7208941312240522E-09</v>
          </cell>
          <cell r="CO26">
            <v>1E-08</v>
          </cell>
          <cell r="CP26">
            <v>1.7208941312240522E-09</v>
          </cell>
          <cell r="CQ26">
            <v>2E-08</v>
          </cell>
          <cell r="CR26">
            <v>1E-08</v>
          </cell>
          <cell r="CS26">
            <v>2.371592672008081E-07</v>
          </cell>
          <cell r="CT26">
            <v>1E-08</v>
          </cell>
          <cell r="CU26">
            <v>2.371592672008081E-07</v>
          </cell>
          <cell r="CV26">
            <v>1E-08</v>
          </cell>
          <cell r="CW26">
            <v>1.689542397803595E-16</v>
          </cell>
          <cell r="CX26">
            <v>1E-08</v>
          </cell>
          <cell r="CY26">
            <v>1.1049999985634998E-16</v>
          </cell>
          <cell r="CZ26">
            <v>1E-08</v>
          </cell>
          <cell r="DA26">
            <v>2.794542396367095E-16</v>
          </cell>
          <cell r="DB26">
            <v>1E-08</v>
          </cell>
          <cell r="DC26">
            <v>3.6544015890367967E-16</v>
          </cell>
          <cell r="DD26">
            <v>1E-08</v>
          </cell>
          <cell r="DE26">
            <v>2.371592672008081E-07</v>
          </cell>
          <cell r="DF26">
            <v>1E-08</v>
          </cell>
          <cell r="DG26">
            <v>2.371592672008081E-07</v>
          </cell>
          <cell r="DH26">
            <v>1E-08</v>
          </cell>
          <cell r="DI26">
            <v>2.371592672008081E-07</v>
          </cell>
          <cell r="DJ26">
            <v>1E-08</v>
          </cell>
          <cell r="DK26">
            <v>2.2621333004974912E-07</v>
          </cell>
          <cell r="DL26">
            <v>1E-08</v>
          </cell>
          <cell r="DM26">
            <v>2.2621511731851638E-07</v>
          </cell>
          <cell r="DN26">
            <v>1E-08</v>
          </cell>
          <cell r="DO26">
            <v>2.371592672008081E-07</v>
          </cell>
          <cell r="DP26">
            <v>1E-08</v>
          </cell>
          <cell r="DQ26">
            <v>3.6544015890367967E-16</v>
          </cell>
          <cell r="DR26">
            <v>1E-08</v>
          </cell>
          <cell r="DS26">
            <v>3.6544015890367967E-16</v>
          </cell>
          <cell r="DT26">
            <v>1E-08</v>
          </cell>
          <cell r="DU26">
            <v>3.6544015890367967E-16</v>
          </cell>
          <cell r="DV26">
            <v>1E-08</v>
          </cell>
        </row>
        <row r="27">
          <cell r="B27" t="str">
            <v>C4H10</v>
          </cell>
          <cell r="C27">
            <v>58.123</v>
          </cell>
          <cell r="D27">
            <v>6</v>
          </cell>
          <cell r="E27">
            <v>4</v>
          </cell>
          <cell r="F27">
            <v>5</v>
          </cell>
          <cell r="G27">
            <v>0</v>
          </cell>
          <cell r="H27">
            <v>0</v>
          </cell>
          <cell r="I27">
            <v>0</v>
          </cell>
          <cell r="J27">
            <v>0</v>
          </cell>
          <cell r="K27">
            <v>4.64159999953584E-08</v>
          </cell>
          <cell r="L27">
            <v>1E-08</v>
          </cell>
          <cell r="M27">
            <v>1.559999997972E-16</v>
          </cell>
          <cell r="N27">
            <v>1E-08</v>
          </cell>
          <cell r="O27">
            <v>4.64159999953584E-08</v>
          </cell>
          <cell r="P27">
            <v>1E-08</v>
          </cell>
          <cell r="Q27">
            <v>4.64159999953584E-08</v>
          </cell>
          <cell r="R27">
            <v>1E-08</v>
          </cell>
          <cell r="S27">
            <v>4.64159999953584E-08</v>
          </cell>
          <cell r="T27">
            <v>1E-08</v>
          </cell>
          <cell r="U27">
            <v>1.5085199980389242E-16</v>
          </cell>
          <cell r="V27">
            <v>1E-08</v>
          </cell>
          <cell r="W27">
            <v>4.6416000146210404E-08</v>
          </cell>
          <cell r="X27">
            <v>1E-08</v>
          </cell>
          <cell r="Y27">
            <v>4.6416000064319285E-08</v>
          </cell>
          <cell r="Z27">
            <v>1E-08</v>
          </cell>
          <cell r="AA27">
            <v>4.6416000064319285E-08</v>
          </cell>
          <cell r="AB27">
            <v>1E-08</v>
          </cell>
          <cell r="AC27">
            <v>1E-08</v>
          </cell>
          <cell r="AD27">
            <v>1.6401518787185137E-09</v>
          </cell>
          <cell r="AE27">
            <v>1.8102239976467066E-17</v>
          </cell>
          <cell r="AF27">
            <v>1E-08</v>
          </cell>
          <cell r="AG27">
            <v>1.000000001810224E-08</v>
          </cell>
          <cell r="AH27">
            <v>1E-08</v>
          </cell>
          <cell r="AI27">
            <v>6.096996342726927E-08</v>
          </cell>
          <cell r="AJ27">
            <v>1E-08</v>
          </cell>
          <cell r="AK27">
            <v>6.096996342726927E-08</v>
          </cell>
          <cell r="AL27">
            <v>1E-08</v>
          </cell>
          <cell r="AM27">
            <v>6.096996342726927E-08</v>
          </cell>
          <cell r="AN27">
            <v>3.547152612277752E-09</v>
          </cell>
          <cell r="AO27">
            <v>6.096996342726927E-08</v>
          </cell>
          <cell r="AP27">
            <v>3.547152612277752E-09</v>
          </cell>
          <cell r="AQ27">
            <v>6.096996342726927E-08</v>
          </cell>
          <cell r="AR27">
            <v>3.241981411402103E-09</v>
          </cell>
          <cell r="AS27">
            <v>6.096996342726925E-08</v>
          </cell>
          <cell r="AT27">
            <v>3.241981411402103E-09</v>
          </cell>
          <cell r="AU27">
            <v>6.096996342726925E-08</v>
          </cell>
          <cell r="AV27">
            <v>3.241981411402103E-09</v>
          </cell>
          <cell r="AW27">
            <v>6.096996342726925E-08</v>
          </cell>
          <cell r="AX27">
            <v>3.1246903678602576E-09</v>
          </cell>
          <cell r="AY27">
            <v>6.096996342726925E-08</v>
          </cell>
          <cell r="AZ27">
            <v>3.1246903678602576E-09</v>
          </cell>
          <cell r="BA27">
            <v>6.096996342726925E-08</v>
          </cell>
          <cell r="BB27">
            <v>3.1246903678602576E-09</v>
          </cell>
          <cell r="BC27">
            <v>6.096996342726925E-08</v>
          </cell>
          <cell r="BD27">
            <v>3.1246903678602576E-09</v>
          </cell>
          <cell r="BE27">
            <v>6.096996342726925E-08</v>
          </cell>
          <cell r="BF27">
            <v>3.1246903678602576E-09</v>
          </cell>
          <cell r="BG27">
            <v>6.096996342726925E-08</v>
          </cell>
          <cell r="BH27">
            <v>3.1246903678602576E-09</v>
          </cell>
          <cell r="BI27">
            <v>6.096996342726925E-08</v>
          </cell>
          <cell r="BJ27">
            <v>3.1246903678602576E-09</v>
          </cell>
          <cell r="BK27">
            <v>6.096996342726925E-08</v>
          </cell>
          <cell r="BL27">
            <v>3.1246903678602576E-09</v>
          </cell>
          <cell r="BM27">
            <v>1E-08</v>
          </cell>
          <cell r="BN27">
            <v>1E-08</v>
          </cell>
          <cell r="BO27">
            <v>1.392479999860752E-07</v>
          </cell>
          <cell r="BP27">
            <v>1E-08</v>
          </cell>
          <cell r="BQ27">
            <v>6.096996342726925E-08</v>
          </cell>
          <cell r="BR27">
            <v>3.1246903678602576E-09</v>
          </cell>
          <cell r="BS27">
            <v>1.2640239765294888E-07</v>
          </cell>
          <cell r="BT27">
            <v>1E-08</v>
          </cell>
          <cell r="BU27">
            <v>-6.543243422567963E-08</v>
          </cell>
          <cell r="BV27">
            <v>-9.521486441634223E-09</v>
          </cell>
          <cell r="BW27">
            <v>1.1999999998800013E-07</v>
          </cell>
          <cell r="BX27">
            <v>1E-08</v>
          </cell>
          <cell r="BY27">
            <v>-6.543243422567963E-08</v>
          </cell>
          <cell r="BZ27">
            <v>-9.521486441634223E-09</v>
          </cell>
          <cell r="CA27">
            <v>1.6226553497181044E-07</v>
          </cell>
          <cell r="CB27">
            <v>1E-08</v>
          </cell>
          <cell r="CC27">
            <v>1E-08</v>
          </cell>
          <cell r="CD27">
            <v>5.58503398450383E-10</v>
          </cell>
          <cell r="CE27">
            <v>1E-08</v>
          </cell>
          <cell r="CF27">
            <v>5.58503398450383E-10</v>
          </cell>
          <cell r="CG27">
            <v>4.64159999953584E-08</v>
          </cell>
          <cell r="CH27">
            <v>1E-08</v>
          </cell>
          <cell r="CI27">
            <v>5.83865332220976E-09</v>
          </cell>
          <cell r="CJ27">
            <v>1E-08</v>
          </cell>
          <cell r="CK27">
            <v>6.394779507793867E-08</v>
          </cell>
          <cell r="CL27">
            <v>1E-08</v>
          </cell>
          <cell r="CM27">
            <v>1E-08</v>
          </cell>
          <cell r="CN27">
            <v>1.7208941312240522E-09</v>
          </cell>
          <cell r="CO27">
            <v>1E-08</v>
          </cell>
          <cell r="CP27">
            <v>1.7208941312240522E-09</v>
          </cell>
          <cell r="CQ27">
            <v>2E-08</v>
          </cell>
          <cell r="CR27">
            <v>1E-08</v>
          </cell>
          <cell r="CS27">
            <v>2.371592672008081E-07</v>
          </cell>
          <cell r="CT27">
            <v>1E-08</v>
          </cell>
          <cell r="CU27">
            <v>2.371592672008081E-07</v>
          </cell>
          <cell r="CV27">
            <v>1E-08</v>
          </cell>
          <cell r="CW27">
            <v>1.689542397803595E-16</v>
          </cell>
          <cell r="CX27">
            <v>1E-08</v>
          </cell>
          <cell r="CY27">
            <v>1.1049999985634998E-16</v>
          </cell>
          <cell r="CZ27">
            <v>1E-08</v>
          </cell>
          <cell r="DA27">
            <v>2.794542396367095E-16</v>
          </cell>
          <cell r="DB27">
            <v>1E-08</v>
          </cell>
          <cell r="DC27">
            <v>3.6544015890367967E-16</v>
          </cell>
          <cell r="DD27">
            <v>1E-08</v>
          </cell>
          <cell r="DE27">
            <v>2.371592672008081E-07</v>
          </cell>
          <cell r="DF27">
            <v>1E-08</v>
          </cell>
          <cell r="DG27">
            <v>2.371592672008081E-07</v>
          </cell>
          <cell r="DH27">
            <v>1E-08</v>
          </cell>
          <cell r="DI27">
            <v>2.371592672008081E-07</v>
          </cell>
          <cell r="DJ27">
            <v>1E-08</v>
          </cell>
          <cell r="DK27">
            <v>2.2621333004974912E-07</v>
          </cell>
          <cell r="DL27">
            <v>1E-08</v>
          </cell>
          <cell r="DM27">
            <v>2.2621511731851638E-07</v>
          </cell>
          <cell r="DN27">
            <v>1E-08</v>
          </cell>
          <cell r="DO27">
            <v>2.371592672008081E-07</v>
          </cell>
          <cell r="DP27">
            <v>1E-08</v>
          </cell>
          <cell r="DQ27">
            <v>3.6544015890367967E-16</v>
          </cell>
          <cell r="DR27">
            <v>1E-08</v>
          </cell>
          <cell r="DS27">
            <v>3.6544015890367967E-16</v>
          </cell>
          <cell r="DT27">
            <v>1E-08</v>
          </cell>
          <cell r="DU27">
            <v>3.6544015890367967E-16</v>
          </cell>
          <cell r="DV27">
            <v>1E-08</v>
          </cell>
        </row>
        <row r="28">
          <cell r="B28" t="str">
            <v>C5H12</v>
          </cell>
          <cell r="C28">
            <v>72.15</v>
          </cell>
          <cell r="D28">
            <v>7</v>
          </cell>
          <cell r="E28">
            <v>5</v>
          </cell>
          <cell r="F28">
            <v>6</v>
          </cell>
          <cell r="G28">
            <v>0</v>
          </cell>
          <cell r="H28">
            <v>0</v>
          </cell>
          <cell r="I28">
            <v>0</v>
          </cell>
          <cell r="J28">
            <v>0</v>
          </cell>
          <cell r="K28">
            <v>4.64159999953584E-08</v>
          </cell>
          <cell r="L28">
            <v>1E-08</v>
          </cell>
          <cell r="M28">
            <v>1.559999997972E-16</v>
          </cell>
          <cell r="N28">
            <v>1E-08</v>
          </cell>
          <cell r="O28">
            <v>4.64159999953584E-08</v>
          </cell>
          <cell r="P28">
            <v>1E-08</v>
          </cell>
          <cell r="Q28">
            <v>4.64159999953584E-08</v>
          </cell>
          <cell r="R28">
            <v>1E-08</v>
          </cell>
          <cell r="S28">
            <v>4.64159999953584E-08</v>
          </cell>
          <cell r="T28">
            <v>1E-08</v>
          </cell>
          <cell r="U28">
            <v>1.5085199980389242E-16</v>
          </cell>
          <cell r="V28">
            <v>1E-08</v>
          </cell>
          <cell r="W28">
            <v>4.6416000146210404E-08</v>
          </cell>
          <cell r="X28">
            <v>1E-08</v>
          </cell>
          <cell r="Y28">
            <v>4.6416000064319285E-08</v>
          </cell>
          <cell r="Z28">
            <v>1E-08</v>
          </cell>
          <cell r="AA28">
            <v>4.6416000064319285E-08</v>
          </cell>
          <cell r="AB28">
            <v>1E-08</v>
          </cell>
          <cell r="AC28">
            <v>1E-08</v>
          </cell>
          <cell r="AD28">
            <v>1.6401518787185137E-09</v>
          </cell>
          <cell r="AE28">
            <v>1.8102239976467066E-17</v>
          </cell>
          <cell r="AF28">
            <v>1E-08</v>
          </cell>
          <cell r="AG28">
            <v>1.000000001810224E-08</v>
          </cell>
          <cell r="AH28">
            <v>1E-08</v>
          </cell>
          <cell r="AI28">
            <v>6.096996342726927E-08</v>
          </cell>
          <cell r="AJ28">
            <v>1E-08</v>
          </cell>
          <cell r="AK28">
            <v>6.096996342726927E-08</v>
          </cell>
          <cell r="AL28">
            <v>1E-08</v>
          </cell>
          <cell r="AM28">
            <v>6.096996342726927E-08</v>
          </cell>
          <cell r="AN28">
            <v>3.547152612277752E-09</v>
          </cell>
          <cell r="AO28">
            <v>6.096996342726927E-08</v>
          </cell>
          <cell r="AP28">
            <v>3.547152612277752E-09</v>
          </cell>
          <cell r="AQ28">
            <v>6.096996342726927E-08</v>
          </cell>
          <cell r="AR28">
            <v>3.241981411402103E-09</v>
          </cell>
          <cell r="AS28">
            <v>6.096996342726925E-08</v>
          </cell>
          <cell r="AT28">
            <v>3.241981411402103E-09</v>
          </cell>
          <cell r="AU28">
            <v>6.096996342726925E-08</v>
          </cell>
          <cell r="AV28">
            <v>3.241981411402103E-09</v>
          </cell>
          <cell r="AW28">
            <v>6.096996342726925E-08</v>
          </cell>
          <cell r="AX28">
            <v>3.1246903678602576E-09</v>
          </cell>
          <cell r="AY28">
            <v>6.096996342726925E-08</v>
          </cell>
          <cell r="AZ28">
            <v>3.1246903678602576E-09</v>
          </cell>
          <cell r="BA28">
            <v>6.096996342726925E-08</v>
          </cell>
          <cell r="BB28">
            <v>3.1246903678602576E-09</v>
          </cell>
          <cell r="BC28">
            <v>6.096996342726925E-08</v>
          </cell>
          <cell r="BD28">
            <v>3.1246903678602576E-09</v>
          </cell>
          <cell r="BE28">
            <v>6.096996342726925E-08</v>
          </cell>
          <cell r="BF28">
            <v>3.1246903678602576E-09</v>
          </cell>
          <cell r="BG28">
            <v>6.096996342726925E-08</v>
          </cell>
          <cell r="BH28">
            <v>3.1246903678602576E-09</v>
          </cell>
          <cell r="BI28">
            <v>6.096996342726925E-08</v>
          </cell>
          <cell r="BJ28">
            <v>3.1246903678602576E-09</v>
          </cell>
          <cell r="BK28">
            <v>6.096996342726925E-08</v>
          </cell>
          <cell r="BL28">
            <v>3.1246903678602576E-09</v>
          </cell>
          <cell r="BM28">
            <v>1E-08</v>
          </cell>
          <cell r="BN28">
            <v>1E-08</v>
          </cell>
          <cell r="BO28">
            <v>1.392479999860752E-07</v>
          </cell>
          <cell r="BP28">
            <v>1E-08</v>
          </cell>
          <cell r="BQ28">
            <v>6.096996342726925E-08</v>
          </cell>
          <cell r="BR28">
            <v>3.1246903678602576E-09</v>
          </cell>
          <cell r="BS28">
            <v>1.2640239765294888E-07</v>
          </cell>
          <cell r="BT28">
            <v>1E-08</v>
          </cell>
          <cell r="BU28">
            <v>-6.543243422567963E-08</v>
          </cell>
          <cell r="BV28">
            <v>-9.521486441634223E-09</v>
          </cell>
          <cell r="BW28">
            <v>1.1999999998800013E-07</v>
          </cell>
          <cell r="BX28">
            <v>1E-08</v>
          </cell>
          <cell r="BY28">
            <v>-6.543243422567963E-08</v>
          </cell>
          <cell r="BZ28">
            <v>-9.521486441634223E-09</v>
          </cell>
          <cell r="CA28">
            <v>1.6226553497181044E-07</v>
          </cell>
          <cell r="CB28">
            <v>1E-08</v>
          </cell>
          <cell r="CC28">
            <v>1E-08</v>
          </cell>
          <cell r="CD28">
            <v>5.58503398450383E-10</v>
          </cell>
          <cell r="CE28">
            <v>1E-08</v>
          </cell>
          <cell r="CF28">
            <v>5.58503398450383E-10</v>
          </cell>
          <cell r="CG28">
            <v>4.64159999953584E-08</v>
          </cell>
          <cell r="CH28">
            <v>1E-08</v>
          </cell>
          <cell r="CI28">
            <v>5.83865332220976E-09</v>
          </cell>
          <cell r="CJ28">
            <v>1E-08</v>
          </cell>
          <cell r="CK28">
            <v>6.394779507793867E-08</v>
          </cell>
          <cell r="CL28">
            <v>1E-08</v>
          </cell>
          <cell r="CM28">
            <v>1E-08</v>
          </cell>
          <cell r="CN28">
            <v>1.7208941312240522E-09</v>
          </cell>
          <cell r="CO28">
            <v>1E-08</v>
          </cell>
          <cell r="CP28">
            <v>1.7208941312240522E-09</v>
          </cell>
          <cell r="CQ28">
            <v>2E-08</v>
          </cell>
          <cell r="CR28">
            <v>1E-08</v>
          </cell>
          <cell r="CS28">
            <v>2.371592672008081E-07</v>
          </cell>
          <cell r="CT28">
            <v>1E-08</v>
          </cell>
          <cell r="CU28">
            <v>2.371592672008081E-07</v>
          </cell>
          <cell r="CV28">
            <v>1E-08</v>
          </cell>
          <cell r="CW28">
            <v>1.689542397803595E-16</v>
          </cell>
          <cell r="CX28">
            <v>1E-08</v>
          </cell>
          <cell r="CY28">
            <v>1.1049999985634998E-16</v>
          </cell>
          <cell r="CZ28">
            <v>1E-08</v>
          </cell>
          <cell r="DA28">
            <v>2.794542396367095E-16</v>
          </cell>
          <cell r="DB28">
            <v>1E-08</v>
          </cell>
          <cell r="DC28">
            <v>3.6544015890367967E-16</v>
          </cell>
          <cell r="DD28">
            <v>1E-08</v>
          </cell>
          <cell r="DE28">
            <v>2.371592672008081E-07</v>
          </cell>
          <cell r="DF28">
            <v>1E-08</v>
          </cell>
          <cell r="DG28">
            <v>2.371592672008081E-07</v>
          </cell>
          <cell r="DH28">
            <v>1E-08</v>
          </cell>
          <cell r="DI28">
            <v>2.371592672008081E-07</v>
          </cell>
          <cell r="DJ28">
            <v>1E-08</v>
          </cell>
          <cell r="DK28">
            <v>2.2621333004974912E-07</v>
          </cell>
          <cell r="DL28">
            <v>1E-08</v>
          </cell>
          <cell r="DM28">
            <v>2.2621511731851638E-07</v>
          </cell>
          <cell r="DN28">
            <v>1E-08</v>
          </cell>
          <cell r="DO28">
            <v>2.371592672008081E-07</v>
          </cell>
          <cell r="DP28">
            <v>1E-08</v>
          </cell>
          <cell r="DQ28">
            <v>3.6544015890367967E-16</v>
          </cell>
          <cell r="DR28">
            <v>1E-08</v>
          </cell>
          <cell r="DS28">
            <v>3.6544015890367967E-16</v>
          </cell>
          <cell r="DT28">
            <v>1E-08</v>
          </cell>
          <cell r="DU28">
            <v>3.6544015890367967E-16</v>
          </cell>
          <cell r="DV28">
            <v>1E-08</v>
          </cell>
        </row>
        <row r="29">
          <cell r="B29" t="str">
            <v>C6H14</v>
          </cell>
          <cell r="C29">
            <v>86.177</v>
          </cell>
          <cell r="D29">
            <v>8</v>
          </cell>
          <cell r="E29">
            <v>6</v>
          </cell>
          <cell r="F29">
            <v>7</v>
          </cell>
          <cell r="G29">
            <v>0</v>
          </cell>
          <cell r="H29">
            <v>0</v>
          </cell>
          <cell r="I29">
            <v>0</v>
          </cell>
          <cell r="J29">
            <v>0</v>
          </cell>
          <cell r="K29">
            <v>4.64159999953584E-08</v>
          </cell>
          <cell r="L29">
            <v>1E-08</v>
          </cell>
          <cell r="M29">
            <v>1.559999997972E-16</v>
          </cell>
          <cell r="N29">
            <v>1E-08</v>
          </cell>
          <cell r="O29">
            <v>4.64159999953584E-08</v>
          </cell>
          <cell r="P29">
            <v>1E-08</v>
          </cell>
          <cell r="Q29">
            <v>4.64159999953584E-08</v>
          </cell>
          <cell r="R29">
            <v>1E-08</v>
          </cell>
          <cell r="S29">
            <v>4.64159999953584E-08</v>
          </cell>
          <cell r="T29">
            <v>1E-08</v>
          </cell>
          <cell r="U29">
            <v>1.5085199980389242E-16</v>
          </cell>
          <cell r="V29">
            <v>1E-08</v>
          </cell>
          <cell r="W29">
            <v>4.6416000146210404E-08</v>
          </cell>
          <cell r="X29">
            <v>1E-08</v>
          </cell>
          <cell r="Y29">
            <v>4.6416000064319285E-08</v>
          </cell>
          <cell r="Z29">
            <v>1E-08</v>
          </cell>
          <cell r="AA29">
            <v>4.6416000064319285E-08</v>
          </cell>
          <cell r="AB29">
            <v>1E-08</v>
          </cell>
          <cell r="AC29">
            <v>1E-08</v>
          </cell>
          <cell r="AD29">
            <v>1.6401518787185137E-09</v>
          </cell>
          <cell r="AE29">
            <v>1.8102239976467066E-17</v>
          </cell>
          <cell r="AF29">
            <v>1E-08</v>
          </cell>
          <cell r="AG29">
            <v>1.000000001810224E-08</v>
          </cell>
          <cell r="AH29">
            <v>1E-08</v>
          </cell>
          <cell r="AI29">
            <v>6.096996342726927E-08</v>
          </cell>
          <cell r="AJ29">
            <v>1E-08</v>
          </cell>
          <cell r="AK29">
            <v>6.096996342726927E-08</v>
          </cell>
          <cell r="AL29">
            <v>1E-08</v>
          </cell>
          <cell r="AM29">
            <v>6.096996342726927E-08</v>
          </cell>
          <cell r="AN29">
            <v>3.547152612277752E-09</v>
          </cell>
          <cell r="AO29">
            <v>6.096996342726927E-08</v>
          </cell>
          <cell r="AP29">
            <v>3.547152612277752E-09</v>
          </cell>
          <cell r="AQ29">
            <v>6.096996342726927E-08</v>
          </cell>
          <cell r="AR29">
            <v>3.241981411402103E-09</v>
          </cell>
          <cell r="AS29">
            <v>6.096996342726925E-08</v>
          </cell>
          <cell r="AT29">
            <v>3.241981411402103E-09</v>
          </cell>
          <cell r="AU29">
            <v>6.096996342726925E-08</v>
          </cell>
          <cell r="AV29">
            <v>3.241981411402103E-09</v>
          </cell>
          <cell r="AW29">
            <v>6.096996342726925E-08</v>
          </cell>
          <cell r="AX29">
            <v>3.1246903678602576E-09</v>
          </cell>
          <cell r="AY29">
            <v>6.096996342726925E-08</v>
          </cell>
          <cell r="AZ29">
            <v>3.1246903678602576E-09</v>
          </cell>
          <cell r="BA29">
            <v>6.096996342726925E-08</v>
          </cell>
          <cell r="BB29">
            <v>3.1246903678602576E-09</v>
          </cell>
          <cell r="BC29">
            <v>6.096996342726925E-08</v>
          </cell>
          <cell r="BD29">
            <v>3.1246903678602576E-09</v>
          </cell>
          <cell r="BE29">
            <v>6.096996342726925E-08</v>
          </cell>
          <cell r="BF29">
            <v>3.1246903678602576E-09</v>
          </cell>
          <cell r="BG29">
            <v>6.096996342726925E-08</v>
          </cell>
          <cell r="BH29">
            <v>3.1246903678602576E-09</v>
          </cell>
          <cell r="BI29">
            <v>6.096996342726925E-08</v>
          </cell>
          <cell r="BJ29">
            <v>3.1246903678602576E-09</v>
          </cell>
          <cell r="BK29">
            <v>6.096996342726925E-08</v>
          </cell>
          <cell r="BL29">
            <v>3.1246903678602576E-09</v>
          </cell>
          <cell r="BM29">
            <v>1E-08</v>
          </cell>
          <cell r="BN29">
            <v>1E-08</v>
          </cell>
          <cell r="BO29">
            <v>1.392479999860752E-07</v>
          </cell>
          <cell r="BP29">
            <v>1E-08</v>
          </cell>
          <cell r="BQ29">
            <v>6.096996342726925E-08</v>
          </cell>
          <cell r="BR29">
            <v>3.1246903678602576E-09</v>
          </cell>
          <cell r="BS29">
            <v>1.2640239765294888E-07</v>
          </cell>
          <cell r="BT29">
            <v>1E-08</v>
          </cell>
          <cell r="BU29">
            <v>-6.543243422567963E-08</v>
          </cell>
          <cell r="BV29">
            <v>-9.521486441634223E-09</v>
          </cell>
          <cell r="BW29">
            <v>1.1999999998800013E-07</v>
          </cell>
          <cell r="BX29">
            <v>1E-08</v>
          </cell>
          <cell r="BY29">
            <v>-6.543243422567963E-08</v>
          </cell>
          <cell r="BZ29">
            <v>-9.521486441634223E-09</v>
          </cell>
          <cell r="CA29">
            <v>1.6226553497181044E-07</v>
          </cell>
          <cell r="CB29">
            <v>1E-08</v>
          </cell>
          <cell r="CC29">
            <v>1E-08</v>
          </cell>
          <cell r="CD29">
            <v>5.58503398450383E-10</v>
          </cell>
          <cell r="CE29">
            <v>1E-08</v>
          </cell>
          <cell r="CF29">
            <v>5.58503398450383E-10</v>
          </cell>
          <cell r="CG29">
            <v>4.64159999953584E-08</v>
          </cell>
          <cell r="CH29">
            <v>1E-08</v>
          </cell>
          <cell r="CI29">
            <v>5.83865332220976E-09</v>
          </cell>
          <cell r="CJ29">
            <v>1E-08</v>
          </cell>
          <cell r="CK29">
            <v>6.394779507793867E-08</v>
          </cell>
          <cell r="CL29">
            <v>1E-08</v>
          </cell>
          <cell r="CM29">
            <v>1E-08</v>
          </cell>
          <cell r="CN29">
            <v>1.7208941312240522E-09</v>
          </cell>
          <cell r="CO29">
            <v>1E-08</v>
          </cell>
          <cell r="CP29">
            <v>1.7208941312240522E-09</v>
          </cell>
          <cell r="CQ29">
            <v>2E-08</v>
          </cell>
          <cell r="CR29">
            <v>1E-08</v>
          </cell>
          <cell r="CS29">
            <v>2.371592672008081E-07</v>
          </cell>
          <cell r="CT29">
            <v>1E-08</v>
          </cell>
          <cell r="CU29">
            <v>2.371592672008081E-07</v>
          </cell>
          <cell r="CV29">
            <v>1E-08</v>
          </cell>
          <cell r="CW29">
            <v>1.689542397803595E-16</v>
          </cell>
          <cell r="CX29">
            <v>1E-08</v>
          </cell>
          <cell r="CY29">
            <v>1.1049999985634998E-16</v>
          </cell>
          <cell r="CZ29">
            <v>1E-08</v>
          </cell>
          <cell r="DA29">
            <v>2.794542396367095E-16</v>
          </cell>
          <cell r="DB29">
            <v>1E-08</v>
          </cell>
          <cell r="DC29">
            <v>3.6544015890367967E-16</v>
          </cell>
          <cell r="DD29">
            <v>1E-08</v>
          </cell>
          <cell r="DE29">
            <v>2.371592672008081E-07</v>
          </cell>
          <cell r="DF29">
            <v>1E-08</v>
          </cell>
          <cell r="DG29">
            <v>2.371592672008081E-07</v>
          </cell>
          <cell r="DH29">
            <v>1E-08</v>
          </cell>
          <cell r="DI29">
            <v>2.371592672008081E-07</v>
          </cell>
          <cell r="DJ29">
            <v>1E-08</v>
          </cell>
          <cell r="DK29">
            <v>2.2621333004974912E-07</v>
          </cell>
          <cell r="DL29">
            <v>1E-08</v>
          </cell>
          <cell r="DM29">
            <v>2.2621511731851638E-07</v>
          </cell>
          <cell r="DN29">
            <v>1E-08</v>
          </cell>
          <cell r="DO29">
            <v>2.371592672008081E-07</v>
          </cell>
          <cell r="DP29">
            <v>1E-08</v>
          </cell>
          <cell r="DQ29">
            <v>3.6544015890367967E-16</v>
          </cell>
          <cell r="DR29">
            <v>1E-08</v>
          </cell>
          <cell r="DS29">
            <v>3.6544015890367967E-16</v>
          </cell>
          <cell r="DT29">
            <v>1E-08</v>
          </cell>
          <cell r="DU29">
            <v>3.6544015890367967E-16</v>
          </cell>
          <cell r="DV29">
            <v>1E-08</v>
          </cell>
        </row>
        <row r="30">
          <cell r="B30" t="str">
            <v>H2</v>
          </cell>
          <cell r="C30">
            <v>2.016</v>
          </cell>
          <cell r="D30">
            <v>9</v>
          </cell>
          <cell r="E30">
            <v>0</v>
          </cell>
          <cell r="F30">
            <v>1</v>
          </cell>
          <cell r="G30">
            <v>0</v>
          </cell>
          <cell r="H30">
            <v>0</v>
          </cell>
          <cell r="I30">
            <v>0</v>
          </cell>
          <cell r="J30">
            <v>0</v>
          </cell>
          <cell r="K30">
            <v>4.64159999953584E-08</v>
          </cell>
          <cell r="L30">
            <v>1E-08</v>
          </cell>
          <cell r="M30">
            <v>1.559999997972E-16</v>
          </cell>
          <cell r="N30">
            <v>1E-08</v>
          </cell>
          <cell r="O30">
            <v>4.64159999953584E-08</v>
          </cell>
          <cell r="P30">
            <v>1E-08</v>
          </cell>
          <cell r="Q30">
            <v>4.64159999953584E-08</v>
          </cell>
          <cell r="R30">
            <v>1E-08</v>
          </cell>
          <cell r="S30">
            <v>4.64159999953584E-08</v>
          </cell>
          <cell r="T30">
            <v>1E-08</v>
          </cell>
          <cell r="U30">
            <v>1.5085199980389242E-16</v>
          </cell>
          <cell r="V30">
            <v>1E-08</v>
          </cell>
          <cell r="W30">
            <v>4.6416000146210404E-08</v>
          </cell>
          <cell r="X30">
            <v>1E-08</v>
          </cell>
          <cell r="Y30">
            <v>4.6416000064319285E-08</v>
          </cell>
          <cell r="Z30">
            <v>1E-08</v>
          </cell>
          <cell r="AA30">
            <v>4.6416000064319285E-08</v>
          </cell>
          <cell r="AB30">
            <v>1E-08</v>
          </cell>
          <cell r="AC30">
            <v>145.53963250998595</v>
          </cell>
          <cell r="AD30">
            <v>23.87071016892555</v>
          </cell>
          <cell r="AE30">
            <v>1.8102239976467066E-17</v>
          </cell>
          <cell r="AF30">
            <v>1E-08</v>
          </cell>
          <cell r="AG30">
            <v>145.53963250998595</v>
          </cell>
          <cell r="AH30">
            <v>23.87071016892555</v>
          </cell>
          <cell r="AI30">
            <v>145.53963259823357</v>
          </cell>
          <cell r="AJ30">
            <v>23.87071016892555</v>
          </cell>
          <cell r="AK30">
            <v>145.53963259823357</v>
          </cell>
          <cell r="AL30">
            <v>23.87071016892555</v>
          </cell>
          <cell r="AM30">
            <v>1254.6824059284395</v>
          </cell>
          <cell r="AN30">
            <v>72.99577896380134</v>
          </cell>
          <cell r="AO30">
            <v>1254.6824059284395</v>
          </cell>
          <cell r="AP30">
            <v>72.99577896380134</v>
          </cell>
          <cell r="AQ30">
            <v>1416.478892595189</v>
          </cell>
          <cell r="AR30">
            <v>75.3190256529356</v>
          </cell>
          <cell r="AS30">
            <v>1416.4788925951889</v>
          </cell>
          <cell r="AT30">
            <v>75.3190256529356</v>
          </cell>
          <cell r="AU30">
            <v>1416.4788925951889</v>
          </cell>
          <cell r="AV30">
            <v>75.3190256529356</v>
          </cell>
          <cell r="AW30">
            <v>1487.0721587050718</v>
          </cell>
          <cell r="AX30">
            <v>76.21195404130185</v>
          </cell>
          <cell r="AY30">
            <v>1487.072158705072</v>
          </cell>
          <cell r="AZ30">
            <v>76.21195404130185</v>
          </cell>
          <cell r="BA30">
            <v>1487.072158705072</v>
          </cell>
          <cell r="BB30">
            <v>76.21195404130185</v>
          </cell>
          <cell r="BC30">
            <v>1487.072158705072</v>
          </cell>
          <cell r="BD30">
            <v>76.21195404130185</v>
          </cell>
          <cell r="BE30">
            <v>1487.072158705072</v>
          </cell>
          <cell r="BF30">
            <v>76.21195404130185</v>
          </cell>
          <cell r="BG30">
            <v>1487.072158705072</v>
          </cell>
          <cell r="BH30">
            <v>76.21195404130185</v>
          </cell>
          <cell r="BI30">
            <v>1487.072158705072</v>
          </cell>
          <cell r="BJ30">
            <v>76.21195404130185</v>
          </cell>
          <cell r="BK30">
            <v>1487.072158705072</v>
          </cell>
          <cell r="BL30">
            <v>76.21195404130185</v>
          </cell>
          <cell r="BM30">
            <v>1E-08</v>
          </cell>
          <cell r="BN30">
            <v>1E-08</v>
          </cell>
          <cell r="BO30">
            <v>1392.4660750607536</v>
          </cell>
          <cell r="BP30">
            <v>99.999</v>
          </cell>
          <cell r="BQ30">
            <v>1487.072158705072</v>
          </cell>
          <cell r="BR30">
            <v>76.21195404130185</v>
          </cell>
          <cell r="BS30">
            <v>1264.0113348993111</v>
          </cell>
          <cell r="BT30">
            <v>99.999</v>
          </cell>
          <cell r="BU30">
            <v>223.06082380576095</v>
          </cell>
          <cell r="BV30">
            <v>32.45898818621023</v>
          </cell>
          <cell r="BW30">
            <v>1.1999999998800013E-07</v>
          </cell>
          <cell r="BX30">
            <v>1E-08</v>
          </cell>
          <cell r="BY30">
            <v>223.06082380576092</v>
          </cell>
          <cell r="BZ30">
            <v>32.45898818621023</v>
          </cell>
          <cell r="CA30">
            <v>1.6226553497181044E-07</v>
          </cell>
          <cell r="CB30">
            <v>1E-08</v>
          </cell>
          <cell r="CC30">
            <v>1E-08</v>
          </cell>
          <cell r="CD30">
            <v>5.58503398450383E-10</v>
          </cell>
          <cell r="CE30">
            <v>1E-08</v>
          </cell>
          <cell r="CF30">
            <v>5.58503398450383E-10</v>
          </cell>
          <cell r="CG30">
            <v>4.64159999953584E-08</v>
          </cell>
          <cell r="CH30">
            <v>1E-08</v>
          </cell>
          <cell r="CI30">
            <v>5.83865332220976E-09</v>
          </cell>
          <cell r="CJ30">
            <v>1E-08</v>
          </cell>
          <cell r="CK30">
            <v>6.394779507793867E-08</v>
          </cell>
          <cell r="CL30">
            <v>1E-08</v>
          </cell>
          <cell r="CM30">
            <v>1E-08</v>
          </cell>
          <cell r="CN30">
            <v>1.7208941312240522E-09</v>
          </cell>
          <cell r="CO30">
            <v>1E-08</v>
          </cell>
          <cell r="CP30">
            <v>1.7208941312240522E-09</v>
          </cell>
          <cell r="CQ30">
            <v>2E-08</v>
          </cell>
          <cell r="CR30">
            <v>1E-08</v>
          </cell>
          <cell r="CS30">
            <v>2.371592672008081E-07</v>
          </cell>
          <cell r="CT30">
            <v>1E-08</v>
          </cell>
          <cell r="CU30">
            <v>2.371592672008081E-07</v>
          </cell>
          <cell r="CV30">
            <v>1E-08</v>
          </cell>
          <cell r="CW30">
            <v>1.689542397803595E-16</v>
          </cell>
          <cell r="CX30">
            <v>1E-08</v>
          </cell>
          <cell r="CY30">
            <v>1.1049999985634998E-16</v>
          </cell>
          <cell r="CZ30">
            <v>1E-08</v>
          </cell>
          <cell r="DA30">
            <v>2.794542396367095E-16</v>
          </cell>
          <cell r="DB30">
            <v>1E-08</v>
          </cell>
          <cell r="DC30">
            <v>3.6544015890367967E-16</v>
          </cell>
          <cell r="DD30">
            <v>1E-08</v>
          </cell>
          <cell r="DE30">
            <v>2.371592672008081E-07</v>
          </cell>
          <cell r="DF30">
            <v>1E-08</v>
          </cell>
          <cell r="DG30">
            <v>2.371592672008081E-07</v>
          </cell>
          <cell r="DH30">
            <v>1E-08</v>
          </cell>
          <cell r="DI30">
            <v>2.371592672008081E-07</v>
          </cell>
          <cell r="DJ30">
            <v>1E-08</v>
          </cell>
          <cell r="DK30">
            <v>2.2621333004974912E-07</v>
          </cell>
          <cell r="DL30">
            <v>1E-08</v>
          </cell>
          <cell r="DM30">
            <v>2.2621511731851638E-07</v>
          </cell>
          <cell r="DN30">
            <v>1E-08</v>
          </cell>
          <cell r="DO30">
            <v>2.371592672008081E-07</v>
          </cell>
          <cell r="DP30">
            <v>1E-08</v>
          </cell>
          <cell r="DQ30">
            <v>3.6544015890367967E-16</v>
          </cell>
          <cell r="DR30">
            <v>1E-08</v>
          </cell>
          <cell r="DS30">
            <v>3.6544015890367967E-16</v>
          </cell>
          <cell r="DT30">
            <v>1E-08</v>
          </cell>
          <cell r="DU30">
            <v>3.6544015890367967E-16</v>
          </cell>
          <cell r="DV30">
            <v>1E-08</v>
          </cell>
        </row>
        <row r="31">
          <cell r="B31" t="str">
            <v>CO</v>
          </cell>
          <cell r="C31">
            <v>28.01</v>
          </cell>
          <cell r="D31">
            <v>10</v>
          </cell>
          <cell r="E31">
            <v>1</v>
          </cell>
          <cell r="F31">
            <v>0</v>
          </cell>
          <cell r="G31">
            <v>1</v>
          </cell>
          <cell r="H31">
            <v>0</v>
          </cell>
          <cell r="I31">
            <v>0</v>
          </cell>
          <cell r="J31">
            <v>0</v>
          </cell>
          <cell r="K31">
            <v>4.64159999953584E-08</v>
          </cell>
          <cell r="L31">
            <v>1E-08</v>
          </cell>
          <cell r="M31">
            <v>1.559999997972E-16</v>
          </cell>
          <cell r="N31">
            <v>1E-08</v>
          </cell>
          <cell r="O31">
            <v>4.64159999953584E-08</v>
          </cell>
          <cell r="P31">
            <v>1E-08</v>
          </cell>
          <cell r="Q31">
            <v>4.64159999953584E-08</v>
          </cell>
          <cell r="R31">
            <v>1E-08</v>
          </cell>
          <cell r="S31">
            <v>4.64159999953584E-08</v>
          </cell>
          <cell r="T31">
            <v>1E-08</v>
          </cell>
          <cell r="U31">
            <v>1.5085199980389242E-16</v>
          </cell>
          <cell r="V31">
            <v>1E-08</v>
          </cell>
          <cell r="W31">
            <v>4.6416000146210404E-08</v>
          </cell>
          <cell r="X31">
            <v>1E-08</v>
          </cell>
          <cell r="Y31">
            <v>4.6416000064319285E-08</v>
          </cell>
          <cell r="Z31">
            <v>1E-08</v>
          </cell>
          <cell r="AA31">
            <v>4.6416000064319285E-08</v>
          </cell>
          <cell r="AB31">
            <v>1E-08</v>
          </cell>
          <cell r="AC31">
            <v>0.6278711770736436</v>
          </cell>
          <cell r="AD31">
            <v>0.10298040906705411</v>
          </cell>
          <cell r="AE31">
            <v>1.8102239976467066E-17</v>
          </cell>
          <cell r="AF31">
            <v>1E-08</v>
          </cell>
          <cell r="AG31">
            <v>0.6278711770736436</v>
          </cell>
          <cell r="AH31">
            <v>0.10298040906705411</v>
          </cell>
          <cell r="AI31">
            <v>0.6278711774543517</v>
          </cell>
          <cell r="AJ31">
            <v>0.10298040906705411</v>
          </cell>
          <cell r="AK31">
            <v>0.6278711774543517</v>
          </cell>
          <cell r="AL31">
            <v>0.10298040906705411</v>
          </cell>
          <cell r="AM31">
            <v>246.50326978197123</v>
          </cell>
          <cell r="AN31">
            <v>14.34123736001868</v>
          </cell>
          <cell r="AO31">
            <v>246.50326978197117</v>
          </cell>
          <cell r="AP31">
            <v>14.34123736001868</v>
          </cell>
          <cell r="AQ31">
            <v>84.70678311522155</v>
          </cell>
          <cell r="AR31">
            <v>4.504149270268267</v>
          </cell>
          <cell r="AS31">
            <v>84.70678311522155</v>
          </cell>
          <cell r="AT31">
            <v>4.504149270268267</v>
          </cell>
          <cell r="AU31">
            <v>84.70678311522155</v>
          </cell>
          <cell r="AV31">
            <v>4.504149270268267</v>
          </cell>
          <cell r="AW31">
            <v>14.113517005338512</v>
          </cell>
          <cell r="AX31">
            <v>0.7233130571879103</v>
          </cell>
          <cell r="AY31">
            <v>14.113517005338513</v>
          </cell>
          <cell r="AZ31">
            <v>0.7233130571879103</v>
          </cell>
          <cell r="BA31">
            <v>14.113517005338513</v>
          </cell>
          <cell r="BB31">
            <v>0.7233130571879103</v>
          </cell>
          <cell r="BC31">
            <v>14.113517005338513</v>
          </cell>
          <cell r="BD31">
            <v>0.7233130571879103</v>
          </cell>
          <cell r="BE31">
            <v>14.113517005338513</v>
          </cell>
          <cell r="BF31">
            <v>0.7233130571879103</v>
          </cell>
          <cell r="BG31">
            <v>14.113517005338513</v>
          </cell>
          <cell r="BH31">
            <v>0.7233130571879103</v>
          </cell>
          <cell r="BI31">
            <v>14.113517005338513</v>
          </cell>
          <cell r="BJ31">
            <v>0.7233130571879103</v>
          </cell>
          <cell r="BK31">
            <v>14.113517005338513</v>
          </cell>
          <cell r="BL31">
            <v>0.7233130571879103</v>
          </cell>
          <cell r="BM31">
            <v>1E-08</v>
          </cell>
          <cell r="BN31">
            <v>1E-08</v>
          </cell>
          <cell r="BO31">
            <v>0.01392479999860752</v>
          </cell>
          <cell r="BP31">
            <v>0.001</v>
          </cell>
          <cell r="BQ31">
            <v>14.113517005338515</v>
          </cell>
          <cell r="BR31">
            <v>0.7233130571879103</v>
          </cell>
          <cell r="BS31">
            <v>0.012640239765294888</v>
          </cell>
          <cell r="BT31">
            <v>0.001</v>
          </cell>
          <cell r="BU31">
            <v>14.100876765573219</v>
          </cell>
          <cell r="BV31">
            <v>2.051907567361573</v>
          </cell>
          <cell r="BW31">
            <v>0.011999999998800012</v>
          </cell>
          <cell r="BX31">
            <v>0.001</v>
          </cell>
          <cell r="BY31">
            <v>14.100876765573219</v>
          </cell>
          <cell r="BZ31">
            <v>2.051907567361573</v>
          </cell>
          <cell r="CA31">
            <v>0.016226553497181044</v>
          </cell>
          <cell r="CB31">
            <v>0.001</v>
          </cell>
          <cell r="CC31">
            <v>1E-08</v>
          </cell>
          <cell r="CD31">
            <v>5.58503398450383E-10</v>
          </cell>
          <cell r="CE31">
            <v>1E-08</v>
          </cell>
          <cell r="CF31">
            <v>5.58503398450383E-10</v>
          </cell>
          <cell r="CG31">
            <v>4.64159999953584E-08</v>
          </cell>
          <cell r="CH31">
            <v>1E-08</v>
          </cell>
          <cell r="CI31">
            <v>5.83865332220976E-09</v>
          </cell>
          <cell r="CJ31">
            <v>1E-08</v>
          </cell>
          <cell r="CK31">
            <v>0.006394779507793868</v>
          </cell>
          <cell r="CL31">
            <v>0.001</v>
          </cell>
          <cell r="CM31">
            <v>1E-08</v>
          </cell>
          <cell r="CN31">
            <v>1.7208941312240522E-09</v>
          </cell>
          <cell r="CO31">
            <v>1E-08</v>
          </cell>
          <cell r="CP31">
            <v>1.7208941312240522E-09</v>
          </cell>
          <cell r="CQ31">
            <v>2E-08</v>
          </cell>
          <cell r="CR31">
            <v>1E-08</v>
          </cell>
          <cell r="CS31">
            <v>2.371592672008081E-07</v>
          </cell>
          <cell r="CT31">
            <v>1E-08</v>
          </cell>
          <cell r="CU31">
            <v>2.371592672008081E-07</v>
          </cell>
          <cell r="CV31">
            <v>1E-08</v>
          </cell>
          <cell r="CW31">
            <v>1.689542397803595E-16</v>
          </cell>
          <cell r="CX31">
            <v>1E-08</v>
          </cell>
          <cell r="CY31">
            <v>1.1049999985634998E-16</v>
          </cell>
          <cell r="CZ31">
            <v>1E-08</v>
          </cell>
          <cell r="DA31">
            <v>2.794542396367095E-16</v>
          </cell>
          <cell r="DB31">
            <v>1E-08</v>
          </cell>
          <cell r="DC31">
            <v>3.6544015890367967E-16</v>
          </cell>
          <cell r="DD31">
            <v>1E-08</v>
          </cell>
          <cell r="DE31">
            <v>2.371592672008081E-07</v>
          </cell>
          <cell r="DF31">
            <v>1E-08</v>
          </cell>
          <cell r="DG31">
            <v>2.371592672008081E-07</v>
          </cell>
          <cell r="DH31">
            <v>1E-08</v>
          </cell>
          <cell r="DI31">
            <v>2.371592672008081E-07</v>
          </cell>
          <cell r="DJ31">
            <v>1E-08</v>
          </cell>
          <cell r="DK31">
            <v>0.022621333004974913</v>
          </cell>
          <cell r="DL31">
            <v>0.0009999920992514186</v>
          </cell>
          <cell r="DM31">
            <v>0.022621333004974913</v>
          </cell>
          <cell r="DN31">
            <v>0.0009999920992514186</v>
          </cell>
          <cell r="DO31">
            <v>2.371592672008081E-07</v>
          </cell>
          <cell r="DP31">
            <v>1E-08</v>
          </cell>
          <cell r="DQ31">
            <v>3.6544015890367967E-16</v>
          </cell>
          <cell r="DR31">
            <v>1E-08</v>
          </cell>
          <cell r="DS31">
            <v>3.6544015890367967E-16</v>
          </cell>
          <cell r="DT31">
            <v>1E-08</v>
          </cell>
          <cell r="DU31">
            <v>3.6544015890367967E-16</v>
          </cell>
          <cell r="DV31">
            <v>1E-08</v>
          </cell>
        </row>
        <row r="32">
          <cell r="B32" t="str">
            <v>CO2</v>
          </cell>
          <cell r="C32">
            <v>44.01</v>
          </cell>
          <cell r="D32">
            <v>11</v>
          </cell>
          <cell r="E32">
            <v>1</v>
          </cell>
          <cell r="F32">
            <v>0</v>
          </cell>
          <cell r="G32">
            <v>2</v>
          </cell>
          <cell r="H32">
            <v>0</v>
          </cell>
          <cell r="I32">
            <v>0</v>
          </cell>
          <cell r="J32">
            <v>0</v>
          </cell>
          <cell r="K32">
            <v>4.64159999953584E-08</v>
          </cell>
          <cell r="L32">
            <v>1E-08</v>
          </cell>
          <cell r="M32">
            <v>1.559999997972E-16</v>
          </cell>
          <cell r="N32">
            <v>1E-08</v>
          </cell>
          <cell r="O32">
            <v>4.64159999953584E-08</v>
          </cell>
          <cell r="P32">
            <v>1E-08</v>
          </cell>
          <cell r="Q32">
            <v>4.64159999953584E-08</v>
          </cell>
          <cell r="R32">
            <v>1E-08</v>
          </cell>
          <cell r="S32">
            <v>4.64159999953584E-08</v>
          </cell>
          <cell r="T32">
            <v>1E-08</v>
          </cell>
          <cell r="U32">
            <v>1.5085199980389242E-16</v>
          </cell>
          <cell r="V32">
            <v>1E-08</v>
          </cell>
          <cell r="W32">
            <v>4.6416000146210404E-08</v>
          </cell>
          <cell r="X32">
            <v>1E-08</v>
          </cell>
          <cell r="Y32">
            <v>4.6416000064319285E-08</v>
          </cell>
          <cell r="Z32">
            <v>1E-08</v>
          </cell>
          <cell r="AA32">
            <v>4.6416000064319285E-08</v>
          </cell>
          <cell r="AB32">
            <v>1E-08</v>
          </cell>
          <cell r="AC32">
            <v>35.914005064979406</v>
          </cell>
          <cell r="AD32">
            <v>5.890442287963219</v>
          </cell>
          <cell r="AE32">
            <v>1.8102239976467066E-17</v>
          </cell>
          <cell r="AF32">
            <v>1E-08</v>
          </cell>
          <cell r="AG32">
            <v>35.914005064979406</v>
          </cell>
          <cell r="AH32">
            <v>5.890442287963219</v>
          </cell>
          <cell r="AI32">
            <v>35.91400508675578</v>
          </cell>
          <cell r="AJ32">
            <v>5.890442287963219</v>
          </cell>
          <cell r="AK32">
            <v>35.91400508675578</v>
          </cell>
          <cell r="AL32">
            <v>5.890442287963219</v>
          </cell>
          <cell r="AM32">
            <v>128.7931501061042</v>
          </cell>
          <cell r="AN32">
            <v>7.49301677681537</v>
          </cell>
          <cell r="AO32">
            <v>128.7931501061042</v>
          </cell>
          <cell r="AP32">
            <v>7.49301677681537</v>
          </cell>
          <cell r="AQ32">
            <v>290.58963677285385</v>
          </cell>
          <cell r="AR32">
            <v>15.451644511604318</v>
          </cell>
          <cell r="AS32">
            <v>290.5896367728538</v>
          </cell>
          <cell r="AT32">
            <v>15.451644511604318</v>
          </cell>
          <cell r="AU32">
            <v>290.5896367728538</v>
          </cell>
          <cell r="AV32">
            <v>15.451644511604318</v>
          </cell>
          <cell r="AW32">
            <v>361.1829028827368</v>
          </cell>
          <cell r="AX32">
            <v>18.51050376665844</v>
          </cell>
          <cell r="AY32">
            <v>361.18290288273687</v>
          </cell>
          <cell r="AZ32">
            <v>18.51050376665844</v>
          </cell>
          <cell r="BA32">
            <v>361.18290288273687</v>
          </cell>
          <cell r="BB32">
            <v>18.51050376665844</v>
          </cell>
          <cell r="BC32">
            <v>361.18290288273687</v>
          </cell>
          <cell r="BD32">
            <v>18.51050376665844</v>
          </cell>
          <cell r="BE32">
            <v>361.18290288273687</v>
          </cell>
          <cell r="BF32">
            <v>18.51050376665844</v>
          </cell>
          <cell r="BG32">
            <v>361.18290288273687</v>
          </cell>
          <cell r="BH32">
            <v>18.51050376665844</v>
          </cell>
          <cell r="BI32">
            <v>361.18290288273687</v>
          </cell>
          <cell r="BJ32">
            <v>18.51050376665844</v>
          </cell>
          <cell r="BK32">
            <v>361.18290288273687</v>
          </cell>
          <cell r="BL32">
            <v>18.51050376665844</v>
          </cell>
          <cell r="BM32">
            <v>1E-08</v>
          </cell>
          <cell r="BN32">
            <v>1E-08</v>
          </cell>
          <cell r="BO32">
            <v>1.392479999860752E-07</v>
          </cell>
          <cell r="BP32">
            <v>1E-08</v>
          </cell>
          <cell r="BQ32">
            <v>361.182902882737</v>
          </cell>
          <cell r="BR32">
            <v>18.51050376665844</v>
          </cell>
          <cell r="BS32">
            <v>1.2640239765294888E-07</v>
          </cell>
          <cell r="BT32">
            <v>1E-08</v>
          </cell>
          <cell r="BU32">
            <v>361.1829027563345</v>
          </cell>
          <cell r="BV32">
            <v>52.55800356873871</v>
          </cell>
          <cell r="BW32">
            <v>1.1999999998800013E-07</v>
          </cell>
          <cell r="BX32">
            <v>1E-08</v>
          </cell>
          <cell r="BY32">
            <v>361.1829027563345</v>
          </cell>
          <cell r="BZ32">
            <v>52.55800356873871</v>
          </cell>
          <cell r="CA32">
            <v>1.6226553497181044E-07</v>
          </cell>
          <cell r="CB32">
            <v>1E-08</v>
          </cell>
          <cell r="CC32">
            <v>464.1635911345336</v>
          </cell>
          <cell r="CD32">
            <v>25.92369430855711</v>
          </cell>
          <cell r="CE32">
            <v>464.16359113453365</v>
          </cell>
          <cell r="CF32">
            <v>25.92369430855711</v>
          </cell>
          <cell r="CG32">
            <v>4.64159999953584E-08</v>
          </cell>
          <cell r="CH32">
            <v>1E-08</v>
          </cell>
          <cell r="CI32">
            <v>5.83865332220976E-09</v>
          </cell>
          <cell r="CJ32">
            <v>1E-08</v>
          </cell>
          <cell r="CK32">
            <v>6.394779507793867E-08</v>
          </cell>
          <cell r="CL32">
            <v>1E-08</v>
          </cell>
          <cell r="CM32">
            <v>58.392929606693706</v>
          </cell>
          <cell r="CN32">
            <v>10.04880498651384</v>
          </cell>
          <cell r="CO32">
            <v>58.392929606693706</v>
          </cell>
          <cell r="CP32">
            <v>10.04880498651384</v>
          </cell>
          <cell r="CQ32">
            <v>522.5565207412274</v>
          </cell>
          <cell r="CR32">
            <v>22.033991208961666</v>
          </cell>
          <cell r="CS32">
            <v>522.5565208626397</v>
          </cell>
          <cell r="CT32">
            <v>22.033991208961666</v>
          </cell>
          <cell r="CU32">
            <v>522.5565208626397</v>
          </cell>
          <cell r="CV32">
            <v>22.033991208961666</v>
          </cell>
          <cell r="CW32">
            <v>1.689542397803595E-16</v>
          </cell>
          <cell r="CX32">
            <v>1E-08</v>
          </cell>
          <cell r="CY32">
            <v>1.1049999985634998E-16</v>
          </cell>
          <cell r="CZ32">
            <v>1E-08</v>
          </cell>
          <cell r="DA32">
            <v>2.794542396367095E-16</v>
          </cell>
          <cell r="DB32">
            <v>1E-08</v>
          </cell>
          <cell r="DC32">
            <v>3.6544015890367967E-16</v>
          </cell>
          <cell r="DD32">
            <v>1E-08</v>
          </cell>
          <cell r="DE32">
            <v>522.5565208626397</v>
          </cell>
          <cell r="DF32">
            <v>22.033991208961666</v>
          </cell>
          <cell r="DG32">
            <v>522.5565208626397</v>
          </cell>
          <cell r="DH32">
            <v>22.033991208961666</v>
          </cell>
          <cell r="DI32">
            <v>522.5565208626397</v>
          </cell>
          <cell r="DJ32">
            <v>22.033991208961666</v>
          </cell>
          <cell r="DK32">
            <v>2.2621333004974912E-07</v>
          </cell>
          <cell r="DL32">
            <v>1E-08</v>
          </cell>
          <cell r="DM32">
            <v>2.2621511731851638E-07</v>
          </cell>
          <cell r="DN32">
            <v>1E-08</v>
          </cell>
          <cell r="DO32">
            <v>522.5565208626397</v>
          </cell>
          <cell r="DP32">
            <v>22.033991208961666</v>
          </cell>
          <cell r="DQ32">
            <v>3.6544015890367967E-16</v>
          </cell>
          <cell r="DR32">
            <v>1E-08</v>
          </cell>
          <cell r="DS32">
            <v>3.6544015890367967E-16</v>
          </cell>
          <cell r="DT32">
            <v>1E-08</v>
          </cell>
          <cell r="DU32">
            <v>3.6544015890367967E-16</v>
          </cell>
          <cell r="DV32">
            <v>1E-08</v>
          </cell>
        </row>
        <row r="33">
          <cell r="B33" t="str">
            <v>N2</v>
          </cell>
          <cell r="C33">
            <v>28.013</v>
          </cell>
          <cell r="D33">
            <v>12</v>
          </cell>
          <cell r="E33">
            <v>0</v>
          </cell>
          <cell r="F33">
            <v>0</v>
          </cell>
          <cell r="G33">
            <v>0</v>
          </cell>
          <cell r="H33">
            <v>2</v>
          </cell>
          <cell r="I33">
            <v>0</v>
          </cell>
          <cell r="J33">
            <v>0</v>
          </cell>
          <cell r="K33">
            <v>4.64159999953584E-08</v>
          </cell>
          <cell r="L33">
            <v>1E-08</v>
          </cell>
          <cell r="M33">
            <v>1.559999997972E-16</v>
          </cell>
          <cell r="N33">
            <v>1E-08</v>
          </cell>
          <cell r="O33">
            <v>4.64159999953584E-08</v>
          </cell>
          <cell r="P33">
            <v>1E-08</v>
          </cell>
          <cell r="Q33">
            <v>4.64159999953584E-08</v>
          </cell>
          <cell r="R33">
            <v>1E-08</v>
          </cell>
          <cell r="S33">
            <v>4.64159999953584E-08</v>
          </cell>
          <cell r="T33">
            <v>1E-08</v>
          </cell>
          <cell r="U33">
            <v>1.5085199980389242E-16</v>
          </cell>
          <cell r="V33">
            <v>1E-08</v>
          </cell>
          <cell r="W33">
            <v>4.6416000146210404E-08</v>
          </cell>
          <cell r="X33">
            <v>1E-08</v>
          </cell>
          <cell r="Y33">
            <v>4.6416000064319285E-08</v>
          </cell>
          <cell r="Z33">
            <v>1E-08</v>
          </cell>
          <cell r="AA33">
            <v>4.6416000064319285E-08</v>
          </cell>
          <cell r="AB33">
            <v>1E-08</v>
          </cell>
          <cell r="AC33">
            <v>4.6416000064319285E-08</v>
          </cell>
          <cell r="AD33">
            <v>7.612928970809192E-09</v>
          </cell>
          <cell r="AE33">
            <v>1.8102239976467066E-17</v>
          </cell>
          <cell r="AF33">
            <v>1E-08</v>
          </cell>
          <cell r="AG33">
            <v>4.6416000082421524E-08</v>
          </cell>
          <cell r="AH33">
            <v>1E-08</v>
          </cell>
          <cell r="AI33">
            <v>6.096996342726927E-08</v>
          </cell>
          <cell r="AJ33">
            <v>1E-08</v>
          </cell>
          <cell r="AK33">
            <v>6.096996342726927E-08</v>
          </cell>
          <cell r="AL33">
            <v>1E-08</v>
          </cell>
          <cell r="AM33">
            <v>6.096996342726927E-08</v>
          </cell>
          <cell r="AN33">
            <v>3.547152612277752E-09</v>
          </cell>
          <cell r="AO33">
            <v>6.096996342726927E-08</v>
          </cell>
          <cell r="AP33">
            <v>3.547152612277752E-09</v>
          </cell>
          <cell r="AQ33">
            <v>6.096996342726927E-08</v>
          </cell>
          <cell r="AR33">
            <v>3.241981411402103E-09</v>
          </cell>
          <cell r="AS33">
            <v>6.096996342726925E-08</v>
          </cell>
          <cell r="AT33">
            <v>3.241981411402103E-09</v>
          </cell>
          <cell r="AU33">
            <v>6.096996342726925E-08</v>
          </cell>
          <cell r="AV33">
            <v>3.241981411402103E-09</v>
          </cell>
          <cell r="AW33">
            <v>6.096996342726925E-08</v>
          </cell>
          <cell r="AX33">
            <v>3.1246903678602576E-09</v>
          </cell>
          <cell r="AY33">
            <v>6.096996342726925E-08</v>
          </cell>
          <cell r="AZ33">
            <v>3.1246903678602576E-09</v>
          </cell>
          <cell r="BA33">
            <v>6.096996342726925E-08</v>
          </cell>
          <cell r="BB33">
            <v>3.1246903678602576E-09</v>
          </cell>
          <cell r="BC33">
            <v>6.096996342726925E-08</v>
          </cell>
          <cell r="BD33">
            <v>3.1246903678602576E-09</v>
          </cell>
          <cell r="BE33">
            <v>6.096996342726925E-08</v>
          </cell>
          <cell r="BF33">
            <v>3.1246903678602576E-09</v>
          </cell>
          <cell r="BG33">
            <v>6.096996342726925E-08</v>
          </cell>
          <cell r="BH33">
            <v>3.1246903678602576E-09</v>
          </cell>
          <cell r="BI33">
            <v>6.096996342726925E-08</v>
          </cell>
          <cell r="BJ33">
            <v>3.1246903678602576E-09</v>
          </cell>
          <cell r="BK33">
            <v>6.096996342726925E-08</v>
          </cell>
          <cell r="BL33">
            <v>3.1246903678602576E-09</v>
          </cell>
          <cell r="BM33">
            <v>1E-08</v>
          </cell>
          <cell r="BN33">
            <v>1E-08</v>
          </cell>
          <cell r="BO33">
            <v>1.392479999860752E-07</v>
          </cell>
          <cell r="BP33">
            <v>1E-08</v>
          </cell>
          <cell r="BQ33">
            <v>6.096996342726925E-08</v>
          </cell>
          <cell r="BR33">
            <v>3.1246903678602576E-09</v>
          </cell>
          <cell r="BS33">
            <v>1.2640239765294888E-07</v>
          </cell>
          <cell r="BT33">
            <v>1E-08</v>
          </cell>
          <cell r="BU33">
            <v>-6.543243422567963E-08</v>
          </cell>
          <cell r="BV33">
            <v>-9.521486441634223E-09</v>
          </cell>
          <cell r="BW33">
            <v>947.999999905201</v>
          </cell>
          <cell r="BX33">
            <v>79</v>
          </cell>
          <cell r="BY33">
            <v>-6.543243422567963E-08</v>
          </cell>
          <cell r="BZ33">
            <v>-9.521486441634223E-09</v>
          </cell>
          <cell r="CA33">
            <v>1281.8977262773024</v>
          </cell>
          <cell r="CB33">
            <v>79</v>
          </cell>
          <cell r="CC33">
            <v>1281.89772621187</v>
          </cell>
          <cell r="CD33">
            <v>71.5944236555148</v>
          </cell>
          <cell r="CE33">
            <v>1281.8977262118701</v>
          </cell>
          <cell r="CF33">
            <v>71.5944236555148</v>
          </cell>
          <cell r="CG33">
            <v>4.64159999953584E-08</v>
          </cell>
          <cell r="CH33">
            <v>1E-08</v>
          </cell>
          <cell r="CI33">
            <v>5.83865332220976E-09</v>
          </cell>
          <cell r="CJ33">
            <v>1E-08</v>
          </cell>
          <cell r="CK33">
            <v>505.1875811157156</v>
          </cell>
          <cell r="CL33">
            <v>79</v>
          </cell>
          <cell r="CM33">
            <v>505.1875811215543</v>
          </cell>
          <cell r="CN33">
            <v>86.93743435193575</v>
          </cell>
          <cell r="CO33">
            <v>505.1875811215543</v>
          </cell>
          <cell r="CP33">
            <v>86.93743435193575</v>
          </cell>
          <cell r="CQ33">
            <v>1787.0853073334245</v>
          </cell>
          <cell r="CR33">
            <v>75.35380459054444</v>
          </cell>
          <cell r="CS33">
            <v>1787.085307748641</v>
          </cell>
          <cell r="CT33">
            <v>75.35380459054444</v>
          </cell>
          <cell r="CU33">
            <v>1787.085307748641</v>
          </cell>
          <cell r="CV33">
            <v>75.35380459054444</v>
          </cell>
          <cell r="CW33">
            <v>1.689542397803595E-16</v>
          </cell>
          <cell r="CX33">
            <v>1E-08</v>
          </cell>
          <cell r="CY33">
            <v>1.1049999985634998E-16</v>
          </cell>
          <cell r="CZ33">
            <v>1E-08</v>
          </cell>
          <cell r="DA33">
            <v>2.794542396367095E-16</v>
          </cell>
          <cell r="DB33">
            <v>1E-08</v>
          </cell>
          <cell r="DC33">
            <v>3.6544015890367967E-16</v>
          </cell>
          <cell r="DD33">
            <v>1E-08</v>
          </cell>
          <cell r="DE33">
            <v>1787.085307748641</v>
          </cell>
          <cell r="DF33">
            <v>75.35380459054444</v>
          </cell>
          <cell r="DG33">
            <v>1787.085307748641</v>
          </cell>
          <cell r="DH33">
            <v>75.35380459054444</v>
          </cell>
          <cell r="DI33">
            <v>1787.085307748641</v>
          </cell>
          <cell r="DJ33">
            <v>75.35380459054444</v>
          </cell>
          <cell r="DK33">
            <v>1787.085307393018</v>
          </cell>
          <cell r="DL33">
            <v>78.99937584086206</v>
          </cell>
          <cell r="DM33">
            <v>1787.085307393018</v>
          </cell>
          <cell r="DN33">
            <v>78.99937584086206</v>
          </cell>
          <cell r="DO33">
            <v>1787.085307748641</v>
          </cell>
          <cell r="DP33">
            <v>75.35380459054444</v>
          </cell>
          <cell r="DQ33">
            <v>3.6544015890367967E-16</v>
          </cell>
          <cell r="DR33">
            <v>1E-08</v>
          </cell>
          <cell r="DS33">
            <v>3.6544015890367967E-16</v>
          </cell>
          <cell r="DT33">
            <v>1E-08</v>
          </cell>
          <cell r="DU33">
            <v>3.6544015890367967E-16</v>
          </cell>
          <cell r="DV33">
            <v>1E-08</v>
          </cell>
        </row>
        <row r="34">
          <cell r="B34" t="str">
            <v>O2</v>
          </cell>
          <cell r="C34">
            <v>31.999</v>
          </cell>
          <cell r="D34">
            <v>13</v>
          </cell>
          <cell r="E34">
            <v>0</v>
          </cell>
          <cell r="F34">
            <v>0</v>
          </cell>
          <cell r="G34">
            <v>2</v>
          </cell>
          <cell r="H34">
            <v>0</v>
          </cell>
          <cell r="I34">
            <v>0</v>
          </cell>
          <cell r="J34">
            <v>0</v>
          </cell>
          <cell r="K34">
            <v>4.64159999953584E-08</v>
          </cell>
          <cell r="L34">
            <v>1E-08</v>
          </cell>
          <cell r="M34">
            <v>1.559999997972E-16</v>
          </cell>
          <cell r="N34">
            <v>1E-08</v>
          </cell>
          <cell r="O34">
            <v>4.64159999953584E-08</v>
          </cell>
          <cell r="P34">
            <v>1E-08</v>
          </cell>
          <cell r="Q34">
            <v>4.64159999953584E-08</v>
          </cell>
          <cell r="R34">
            <v>1E-08</v>
          </cell>
          <cell r="S34">
            <v>4.64159999953584E-08</v>
          </cell>
          <cell r="T34">
            <v>1E-08</v>
          </cell>
          <cell r="U34">
            <v>1.5085199980389242E-16</v>
          </cell>
          <cell r="V34">
            <v>1E-08</v>
          </cell>
          <cell r="W34">
            <v>4.6416000146210404E-08</v>
          </cell>
          <cell r="X34">
            <v>1E-08</v>
          </cell>
          <cell r="Y34">
            <v>4.6416000064319285E-08</v>
          </cell>
          <cell r="Z34">
            <v>1E-08</v>
          </cell>
          <cell r="AA34">
            <v>4.6416000064319285E-08</v>
          </cell>
          <cell r="AB34">
            <v>1E-08</v>
          </cell>
          <cell r="AC34">
            <v>4.6416000064319285E-08</v>
          </cell>
          <cell r="AD34">
            <v>7.612928970809192E-09</v>
          </cell>
          <cell r="AE34">
            <v>1.8102239976467066E-17</v>
          </cell>
          <cell r="AF34">
            <v>1E-08</v>
          </cell>
          <cell r="AG34">
            <v>4.6416000082421524E-08</v>
          </cell>
          <cell r="AH34">
            <v>1E-08</v>
          </cell>
          <cell r="AI34">
            <v>6.096996342726927E-08</v>
          </cell>
          <cell r="AJ34">
            <v>1E-08</v>
          </cell>
          <cell r="AK34">
            <v>6.096996342726927E-08</v>
          </cell>
          <cell r="AL34">
            <v>1E-08</v>
          </cell>
          <cell r="AM34">
            <v>6.096996342726927E-08</v>
          </cell>
          <cell r="AN34">
            <v>3.547152612277752E-09</v>
          </cell>
          <cell r="AO34">
            <v>6.096996342726927E-08</v>
          </cell>
          <cell r="AP34">
            <v>3.547152612277752E-09</v>
          </cell>
          <cell r="AQ34">
            <v>6.096996342726927E-08</v>
          </cell>
          <cell r="AR34">
            <v>3.241981411402103E-09</v>
          </cell>
          <cell r="AS34">
            <v>6.096996342726925E-08</v>
          </cell>
          <cell r="AT34">
            <v>3.241981411402103E-09</v>
          </cell>
          <cell r="AU34">
            <v>6.096996342726925E-08</v>
          </cell>
          <cell r="AV34">
            <v>3.241981411402103E-09</v>
          </cell>
          <cell r="AW34">
            <v>6.096996342726925E-08</v>
          </cell>
          <cell r="AX34">
            <v>3.1246903678602576E-09</v>
          </cell>
          <cell r="AY34">
            <v>6.096996342726925E-08</v>
          </cell>
          <cell r="AZ34">
            <v>3.1246903678602576E-09</v>
          </cell>
          <cell r="BA34">
            <v>6.096996342726925E-08</v>
          </cell>
          <cell r="BB34">
            <v>3.1246903678602576E-09</v>
          </cell>
          <cell r="BC34">
            <v>6.096996342726925E-08</v>
          </cell>
          <cell r="BD34">
            <v>3.1246903678602576E-09</v>
          </cell>
          <cell r="BE34">
            <v>6.096996342726925E-08</v>
          </cell>
          <cell r="BF34">
            <v>3.1246903678602576E-09</v>
          </cell>
          <cell r="BG34">
            <v>6.096996342726925E-08</v>
          </cell>
          <cell r="BH34">
            <v>3.1246903678602576E-09</v>
          </cell>
          <cell r="BI34">
            <v>6.096996342726925E-08</v>
          </cell>
          <cell r="BJ34">
            <v>3.1246903678602576E-09</v>
          </cell>
          <cell r="BK34">
            <v>6.096996342726925E-08</v>
          </cell>
          <cell r="BL34">
            <v>3.1246903678602576E-09</v>
          </cell>
          <cell r="BM34">
            <v>1E-08</v>
          </cell>
          <cell r="BN34">
            <v>1E-08</v>
          </cell>
          <cell r="BO34">
            <v>1.392479999860752E-07</v>
          </cell>
          <cell r="BP34">
            <v>1E-08</v>
          </cell>
          <cell r="BQ34">
            <v>6.096996342726925E-08</v>
          </cell>
          <cell r="BR34">
            <v>3.1246903678602576E-09</v>
          </cell>
          <cell r="BS34">
            <v>1.2640239765294888E-07</v>
          </cell>
          <cell r="BT34">
            <v>1E-08</v>
          </cell>
          <cell r="BU34">
            <v>-6.543243422567963E-08</v>
          </cell>
          <cell r="BV34">
            <v>-9.521486441634223E-09</v>
          </cell>
          <cell r="BW34">
            <v>251.99999997480026</v>
          </cell>
          <cell r="BX34">
            <v>21</v>
          </cell>
          <cell r="BY34">
            <v>-6.543243422567963E-08</v>
          </cell>
          <cell r="BZ34">
            <v>-9.521486441634223E-09</v>
          </cell>
          <cell r="CA34">
            <v>340.75421555789217</v>
          </cell>
          <cell r="CB34">
            <v>21</v>
          </cell>
          <cell r="CC34">
            <v>44.43808282984969</v>
          </cell>
          <cell r="CD34">
            <v>2.4818820281090668</v>
          </cell>
          <cell r="CE34">
            <v>44.43808282984969</v>
          </cell>
          <cell r="CF34">
            <v>2.4818820281090668</v>
          </cell>
          <cell r="CG34">
            <v>4.64159999953584E-08</v>
          </cell>
          <cell r="CH34">
            <v>1E-08</v>
          </cell>
          <cell r="CI34">
            <v>5.83865332220976E-09</v>
          </cell>
          <cell r="CJ34">
            <v>1E-08</v>
          </cell>
          <cell r="CK34">
            <v>134.28902663911583</v>
          </cell>
          <cell r="CL34">
            <v>21</v>
          </cell>
          <cell r="CM34">
            <v>17.512760272558012</v>
          </cell>
          <cell r="CN34">
            <v>3.0137606374578816</v>
          </cell>
          <cell r="CO34">
            <v>17.512760272558012</v>
          </cell>
          <cell r="CP34">
            <v>3.0137606374578816</v>
          </cell>
          <cell r="CQ34">
            <v>61.9508431024077</v>
          </cell>
          <cell r="CR34">
            <v>2.612204188687527</v>
          </cell>
          <cell r="CS34">
            <v>61.95084311680154</v>
          </cell>
          <cell r="CT34">
            <v>2.612204188687527</v>
          </cell>
          <cell r="CU34">
            <v>61.95084311680154</v>
          </cell>
          <cell r="CV34">
            <v>2.612204188687527</v>
          </cell>
          <cell r="CW34">
            <v>1.689542397803595E-16</v>
          </cell>
          <cell r="CX34">
            <v>1E-08</v>
          </cell>
          <cell r="CY34">
            <v>1.1049999985634998E-16</v>
          </cell>
          <cell r="CZ34">
            <v>1E-08</v>
          </cell>
          <cell r="DA34">
            <v>2.794542396367095E-16</v>
          </cell>
          <cell r="DB34">
            <v>1E-08</v>
          </cell>
          <cell r="DC34">
            <v>3.6544015890367967E-16</v>
          </cell>
          <cell r="DD34">
            <v>1E-08</v>
          </cell>
          <cell r="DE34">
            <v>61.95084311680154</v>
          </cell>
          <cell r="DF34">
            <v>2.612204188687527</v>
          </cell>
          <cell r="DG34">
            <v>61.95084311680154</v>
          </cell>
          <cell r="DH34">
            <v>2.612204188687527</v>
          </cell>
          <cell r="DI34">
            <v>61.95084311680154</v>
          </cell>
          <cell r="DJ34">
            <v>2.612204188687527</v>
          </cell>
          <cell r="DK34">
            <v>475.043242197008</v>
          </cell>
          <cell r="DL34">
            <v>20.9996240670395</v>
          </cell>
          <cell r="DM34">
            <v>475.043242197008</v>
          </cell>
          <cell r="DN34">
            <v>20.9996240670395</v>
          </cell>
          <cell r="DO34">
            <v>61.95084311680154</v>
          </cell>
          <cell r="DP34">
            <v>2.612204188687527</v>
          </cell>
          <cell r="DQ34">
            <v>3.6544015890367967E-16</v>
          </cell>
          <cell r="DR34">
            <v>1E-08</v>
          </cell>
          <cell r="DS34">
            <v>3.6544015890367967E-16</v>
          </cell>
          <cell r="DT34">
            <v>1E-08</v>
          </cell>
          <cell r="DU34">
            <v>3.6544015890367967E-16</v>
          </cell>
          <cell r="DV34">
            <v>1E-08</v>
          </cell>
        </row>
        <row r="35">
          <cell r="B35" t="str">
            <v>Ar</v>
          </cell>
          <cell r="C35">
            <v>39.948</v>
          </cell>
          <cell r="D35">
            <v>14</v>
          </cell>
          <cell r="E35">
            <v>0</v>
          </cell>
          <cell r="F35">
            <v>0</v>
          </cell>
          <cell r="G35">
            <v>0</v>
          </cell>
          <cell r="H35">
            <v>0</v>
          </cell>
          <cell r="I35">
            <v>0</v>
          </cell>
          <cell r="J35">
            <v>0</v>
          </cell>
          <cell r="K35">
            <v>4.64159999953584E-08</v>
          </cell>
          <cell r="L35">
            <v>1E-08</v>
          </cell>
          <cell r="M35">
            <v>1.559999997972E-16</v>
          </cell>
          <cell r="N35">
            <v>1E-08</v>
          </cell>
          <cell r="O35">
            <v>4.64159999953584E-08</v>
          </cell>
          <cell r="P35">
            <v>1E-08</v>
          </cell>
          <cell r="Q35">
            <v>4.64159999953584E-08</v>
          </cell>
          <cell r="R35">
            <v>1E-08</v>
          </cell>
          <cell r="S35">
            <v>4.64159999953584E-08</v>
          </cell>
          <cell r="T35">
            <v>1E-08</v>
          </cell>
          <cell r="U35">
            <v>1.5085199980389242E-16</v>
          </cell>
          <cell r="V35">
            <v>1E-08</v>
          </cell>
          <cell r="W35">
            <v>4.6416000146210404E-08</v>
          </cell>
          <cell r="X35">
            <v>1E-08</v>
          </cell>
          <cell r="Y35">
            <v>4.6416000064319285E-08</v>
          </cell>
          <cell r="Z35">
            <v>1E-08</v>
          </cell>
          <cell r="AA35">
            <v>4.6416000064319285E-08</v>
          </cell>
          <cell r="AB35">
            <v>1E-08</v>
          </cell>
          <cell r="AC35">
            <v>4.6416000064319285E-08</v>
          </cell>
          <cell r="AD35">
            <v>7.612928970809192E-09</v>
          </cell>
          <cell r="AE35">
            <v>1.8102239976467066E-17</v>
          </cell>
          <cell r="AF35">
            <v>1E-08</v>
          </cell>
          <cell r="AG35">
            <v>4.6416000082421524E-08</v>
          </cell>
          <cell r="AH35">
            <v>1E-08</v>
          </cell>
          <cell r="AI35">
            <v>6.096996342726927E-08</v>
          </cell>
          <cell r="AJ35">
            <v>1E-08</v>
          </cell>
          <cell r="AK35">
            <v>6.096996342726927E-08</v>
          </cell>
          <cell r="AL35">
            <v>1E-08</v>
          </cell>
          <cell r="AM35">
            <v>6.096996342726927E-08</v>
          </cell>
          <cell r="AN35">
            <v>3.547152612277752E-09</v>
          </cell>
          <cell r="AO35">
            <v>6.096996342726927E-08</v>
          </cell>
          <cell r="AP35">
            <v>3.547152612277752E-09</v>
          </cell>
          <cell r="AQ35">
            <v>6.096996342726927E-08</v>
          </cell>
          <cell r="AR35">
            <v>3.241981411402103E-09</v>
          </cell>
          <cell r="AS35">
            <v>6.096996342726925E-08</v>
          </cell>
          <cell r="AT35">
            <v>3.241981411402103E-09</v>
          </cell>
          <cell r="AU35">
            <v>6.096996342726925E-08</v>
          </cell>
          <cell r="AV35">
            <v>3.241981411402103E-09</v>
          </cell>
          <cell r="AW35">
            <v>6.096996342726925E-08</v>
          </cell>
          <cell r="AX35">
            <v>3.1246903678602576E-09</v>
          </cell>
          <cell r="AY35">
            <v>6.096996342726925E-08</v>
          </cell>
          <cell r="AZ35">
            <v>3.1246903678602576E-09</v>
          </cell>
          <cell r="BA35">
            <v>6.096996342726925E-08</v>
          </cell>
          <cell r="BB35">
            <v>3.1246903678602576E-09</v>
          </cell>
          <cell r="BC35">
            <v>6.096996342726925E-08</v>
          </cell>
          <cell r="BD35">
            <v>3.1246903678602576E-09</v>
          </cell>
          <cell r="BE35">
            <v>6.096996342726925E-08</v>
          </cell>
          <cell r="BF35">
            <v>3.1246903678602576E-09</v>
          </cell>
          <cell r="BG35">
            <v>6.096996342726925E-08</v>
          </cell>
          <cell r="BH35">
            <v>3.1246903678602576E-09</v>
          </cell>
          <cell r="BI35">
            <v>6.096996342726925E-08</v>
          </cell>
          <cell r="BJ35">
            <v>3.1246903678602576E-09</v>
          </cell>
          <cell r="BK35">
            <v>6.096996342726925E-08</v>
          </cell>
          <cell r="BL35">
            <v>3.1246903678602576E-09</v>
          </cell>
          <cell r="BM35">
            <v>1E-08</v>
          </cell>
          <cell r="BN35">
            <v>1E-08</v>
          </cell>
          <cell r="BO35">
            <v>1.392479999860752E-07</v>
          </cell>
          <cell r="BP35">
            <v>1E-08</v>
          </cell>
          <cell r="BQ35">
            <v>6.096996342726925E-08</v>
          </cell>
          <cell r="BR35">
            <v>3.1246903678602576E-09</v>
          </cell>
          <cell r="BS35">
            <v>1.2640239765294888E-07</v>
          </cell>
          <cell r="BT35">
            <v>1E-08</v>
          </cell>
          <cell r="BU35">
            <v>-6.543243422567963E-08</v>
          </cell>
          <cell r="BV35">
            <v>-9.521486441634223E-09</v>
          </cell>
          <cell r="BW35">
            <v>1.1999999998800013E-07</v>
          </cell>
          <cell r="BX35">
            <v>1E-08</v>
          </cell>
          <cell r="BY35">
            <v>-6.543243422567963E-08</v>
          </cell>
          <cell r="BZ35">
            <v>-9.521486441634223E-09</v>
          </cell>
          <cell r="CA35">
            <v>1.6226553497181044E-07</v>
          </cell>
          <cell r="CB35">
            <v>1E-08</v>
          </cell>
          <cell r="CC35">
            <v>1E-08</v>
          </cell>
          <cell r="CD35">
            <v>5.58503398450383E-10</v>
          </cell>
          <cell r="CE35">
            <v>1E-08</v>
          </cell>
          <cell r="CF35">
            <v>5.58503398450383E-10</v>
          </cell>
          <cell r="CG35">
            <v>4.64159999953584E-08</v>
          </cell>
          <cell r="CH35">
            <v>1E-08</v>
          </cell>
          <cell r="CI35">
            <v>5.83865332220976E-09</v>
          </cell>
          <cell r="CJ35">
            <v>1E-08</v>
          </cell>
          <cell r="CK35">
            <v>6.394779507793867E-08</v>
          </cell>
          <cell r="CL35">
            <v>1E-08</v>
          </cell>
          <cell r="CM35">
            <v>1E-08</v>
          </cell>
          <cell r="CN35">
            <v>1.7208941312240522E-09</v>
          </cell>
          <cell r="CO35">
            <v>1E-08</v>
          </cell>
          <cell r="CP35">
            <v>1.7208941312240522E-09</v>
          </cell>
          <cell r="CQ35">
            <v>2E-08</v>
          </cell>
          <cell r="CR35">
            <v>1E-08</v>
          </cell>
          <cell r="CS35">
            <v>2.371592672008081E-07</v>
          </cell>
          <cell r="CT35">
            <v>1E-08</v>
          </cell>
          <cell r="CU35">
            <v>2.371592672008081E-07</v>
          </cell>
          <cell r="CV35">
            <v>1E-08</v>
          </cell>
          <cell r="CW35">
            <v>1.689542397803595E-16</v>
          </cell>
          <cell r="CX35">
            <v>1E-08</v>
          </cell>
          <cell r="CY35">
            <v>1.1049999985634998E-16</v>
          </cell>
          <cell r="CZ35">
            <v>1E-08</v>
          </cell>
          <cell r="DA35">
            <v>2.794542396367095E-16</v>
          </cell>
          <cell r="DB35">
            <v>1E-08</v>
          </cell>
          <cell r="DC35">
            <v>3.6544015890367967E-16</v>
          </cell>
          <cell r="DD35">
            <v>1E-08</v>
          </cell>
          <cell r="DE35">
            <v>2.371592672008081E-07</v>
          </cell>
          <cell r="DF35">
            <v>1E-08</v>
          </cell>
          <cell r="DG35">
            <v>2.371592672008081E-07</v>
          </cell>
          <cell r="DH35">
            <v>1E-08</v>
          </cell>
          <cell r="DI35">
            <v>2.371592672008081E-07</v>
          </cell>
          <cell r="DJ35">
            <v>1E-08</v>
          </cell>
          <cell r="DK35">
            <v>2.2621333004974912E-07</v>
          </cell>
          <cell r="DL35">
            <v>1E-08</v>
          </cell>
          <cell r="DM35">
            <v>2.2621511731851638E-07</v>
          </cell>
          <cell r="DN35">
            <v>1E-08</v>
          </cell>
          <cell r="DO35">
            <v>2.371592672008081E-07</v>
          </cell>
          <cell r="DP35">
            <v>1E-08</v>
          </cell>
          <cell r="DQ35">
            <v>3.6544015890367967E-16</v>
          </cell>
          <cell r="DR35">
            <v>1E-08</v>
          </cell>
          <cell r="DS35">
            <v>3.6544015890367967E-16</v>
          </cell>
          <cell r="DT35">
            <v>1E-08</v>
          </cell>
          <cell r="DU35">
            <v>3.6544015890367967E-16</v>
          </cell>
          <cell r="DV35">
            <v>1E-08</v>
          </cell>
        </row>
        <row r="36">
          <cell r="B36" t="str">
            <v>CH3OH</v>
          </cell>
          <cell r="C36">
            <v>32.042</v>
          </cell>
          <cell r="D36">
            <v>15</v>
          </cell>
          <cell r="E36">
            <v>1</v>
          </cell>
          <cell r="F36">
            <v>2</v>
          </cell>
          <cell r="G36">
            <v>1</v>
          </cell>
          <cell r="H36">
            <v>0</v>
          </cell>
          <cell r="I36">
            <v>0</v>
          </cell>
          <cell r="J36">
            <v>0</v>
          </cell>
          <cell r="K36">
            <v>4.64159999953584E-08</v>
          </cell>
          <cell r="L36">
            <v>1E-08</v>
          </cell>
          <cell r="M36">
            <v>1.559999997972E-16</v>
          </cell>
          <cell r="N36">
            <v>1E-08</v>
          </cell>
          <cell r="O36">
            <v>4.64159999953584E-08</v>
          </cell>
          <cell r="P36">
            <v>1E-08</v>
          </cell>
          <cell r="Q36">
            <v>4.64159999953584E-08</v>
          </cell>
          <cell r="R36">
            <v>1E-08</v>
          </cell>
          <cell r="S36">
            <v>4.64159999953584E-08</v>
          </cell>
          <cell r="T36">
            <v>1E-08</v>
          </cell>
          <cell r="U36">
            <v>1.5085199980389242E-16</v>
          </cell>
          <cell r="V36">
            <v>1E-08</v>
          </cell>
          <cell r="W36">
            <v>4.6416000146210404E-08</v>
          </cell>
          <cell r="X36">
            <v>1E-08</v>
          </cell>
          <cell r="Y36">
            <v>4.6416000064319285E-08</v>
          </cell>
          <cell r="Z36">
            <v>1E-08</v>
          </cell>
          <cell r="AA36">
            <v>4.6416000064319285E-08</v>
          </cell>
          <cell r="AB36">
            <v>1E-08</v>
          </cell>
          <cell r="AC36">
            <v>1E-08</v>
          </cell>
          <cell r="AD36">
            <v>1.6401518787185137E-09</v>
          </cell>
          <cell r="AE36">
            <v>1.8102239976467066E-17</v>
          </cell>
          <cell r="AF36">
            <v>1E-08</v>
          </cell>
          <cell r="AG36">
            <v>1.000000001810224E-08</v>
          </cell>
          <cell r="AH36">
            <v>1E-08</v>
          </cell>
          <cell r="AI36">
            <v>6.096996342726927E-08</v>
          </cell>
          <cell r="AJ36">
            <v>1E-08</v>
          </cell>
          <cell r="AK36">
            <v>6.096996342726927E-08</v>
          </cell>
          <cell r="AL36">
            <v>1E-08</v>
          </cell>
          <cell r="AM36">
            <v>6.096996342726927E-08</v>
          </cell>
          <cell r="AN36">
            <v>3.547152612277752E-09</v>
          </cell>
          <cell r="AO36">
            <v>6.096996342726927E-08</v>
          </cell>
          <cell r="AP36">
            <v>3.547152612277752E-09</v>
          </cell>
          <cell r="AQ36">
            <v>6.096996342726927E-08</v>
          </cell>
          <cell r="AR36">
            <v>3.241981411402103E-09</v>
          </cell>
          <cell r="AS36">
            <v>6.096996342726925E-08</v>
          </cell>
          <cell r="AT36">
            <v>3.241981411402103E-09</v>
          </cell>
          <cell r="AU36">
            <v>6.096996342726925E-08</v>
          </cell>
          <cell r="AV36">
            <v>3.241981411402103E-09</v>
          </cell>
          <cell r="AW36">
            <v>6.096996342726925E-08</v>
          </cell>
          <cell r="AX36">
            <v>3.1246903678602576E-09</v>
          </cell>
          <cell r="AY36">
            <v>6.096996342726925E-08</v>
          </cell>
          <cell r="AZ36">
            <v>3.1246903678602576E-09</v>
          </cell>
          <cell r="BA36">
            <v>6.096996342726925E-08</v>
          </cell>
          <cell r="BB36">
            <v>3.1246903678602576E-09</v>
          </cell>
          <cell r="BC36">
            <v>6.096996342726925E-08</v>
          </cell>
          <cell r="BD36">
            <v>3.1246903678602576E-09</v>
          </cell>
          <cell r="BE36">
            <v>6.096996342726925E-08</v>
          </cell>
          <cell r="BF36">
            <v>3.1246903678602576E-09</v>
          </cell>
          <cell r="BG36">
            <v>6.096996342726925E-08</v>
          </cell>
          <cell r="BH36">
            <v>3.1246903678602576E-09</v>
          </cell>
          <cell r="BI36">
            <v>6.096996342726925E-08</v>
          </cell>
          <cell r="BJ36">
            <v>3.1246903678602576E-09</v>
          </cell>
          <cell r="BK36">
            <v>6.096996342726925E-08</v>
          </cell>
          <cell r="BL36">
            <v>3.1246903678602576E-09</v>
          </cell>
          <cell r="BM36">
            <v>1E-08</v>
          </cell>
          <cell r="BN36">
            <v>1E-08</v>
          </cell>
          <cell r="BO36">
            <v>1.392479999860752E-07</v>
          </cell>
          <cell r="BP36">
            <v>1E-08</v>
          </cell>
          <cell r="BQ36">
            <v>6.096996342726925E-08</v>
          </cell>
          <cell r="BR36">
            <v>3.1246903678602576E-09</v>
          </cell>
          <cell r="BS36">
            <v>1.2640239765294888E-07</v>
          </cell>
          <cell r="BT36">
            <v>1E-08</v>
          </cell>
          <cell r="BU36">
            <v>-6.543243422567963E-08</v>
          </cell>
          <cell r="BV36">
            <v>-9.521486441634223E-09</v>
          </cell>
          <cell r="BW36">
            <v>1.1999999998800013E-07</v>
          </cell>
          <cell r="BX36">
            <v>1E-08</v>
          </cell>
          <cell r="BY36">
            <v>-6.543243422567963E-08</v>
          </cell>
          <cell r="BZ36">
            <v>-9.521486441634223E-09</v>
          </cell>
          <cell r="CA36">
            <v>1.6226553497181044E-07</v>
          </cell>
          <cell r="CB36">
            <v>1E-08</v>
          </cell>
          <cell r="CC36">
            <v>1E-08</v>
          </cell>
          <cell r="CD36">
            <v>5.58503398450383E-10</v>
          </cell>
          <cell r="CE36">
            <v>1E-08</v>
          </cell>
          <cell r="CF36">
            <v>5.58503398450383E-10</v>
          </cell>
          <cell r="CG36">
            <v>4.64159999953584E-08</v>
          </cell>
          <cell r="CH36">
            <v>1E-08</v>
          </cell>
          <cell r="CI36">
            <v>5.83865332220976E-09</v>
          </cell>
          <cell r="CJ36">
            <v>1E-08</v>
          </cell>
          <cell r="CK36">
            <v>6.394779507793867E-08</v>
          </cell>
          <cell r="CL36">
            <v>1E-08</v>
          </cell>
          <cell r="CM36">
            <v>1E-08</v>
          </cell>
          <cell r="CN36">
            <v>1.7208941312240522E-09</v>
          </cell>
          <cell r="CO36">
            <v>1E-08</v>
          </cell>
          <cell r="CP36">
            <v>1.7208941312240522E-09</v>
          </cell>
          <cell r="CQ36">
            <v>2E-08</v>
          </cell>
          <cell r="CR36">
            <v>1E-08</v>
          </cell>
          <cell r="CS36">
            <v>2.371592672008081E-07</v>
          </cell>
          <cell r="CT36">
            <v>1E-08</v>
          </cell>
          <cell r="CU36">
            <v>2.371592672008081E-07</v>
          </cell>
          <cell r="CV36">
            <v>1E-08</v>
          </cell>
          <cell r="CW36">
            <v>1.689542397803595E-16</v>
          </cell>
          <cell r="CX36">
            <v>1E-08</v>
          </cell>
          <cell r="CY36">
            <v>1.1049999985634998E-16</v>
          </cell>
          <cell r="CZ36">
            <v>1E-08</v>
          </cell>
          <cell r="DA36">
            <v>2.794542396367095E-16</v>
          </cell>
          <cell r="DB36">
            <v>1E-08</v>
          </cell>
          <cell r="DC36">
            <v>3.6544015890367967E-16</v>
          </cell>
          <cell r="DD36">
            <v>1E-08</v>
          </cell>
          <cell r="DE36">
            <v>2.371592672008081E-07</v>
          </cell>
          <cell r="DF36">
            <v>1E-08</v>
          </cell>
          <cell r="DG36">
            <v>2.371592672008081E-07</v>
          </cell>
          <cell r="DH36">
            <v>1E-08</v>
          </cell>
          <cell r="DI36">
            <v>2.371592672008081E-07</v>
          </cell>
          <cell r="DJ36">
            <v>1E-08</v>
          </cell>
          <cell r="DK36">
            <v>2.2621333004974912E-07</v>
          </cell>
          <cell r="DL36">
            <v>1E-08</v>
          </cell>
          <cell r="DM36">
            <v>2.2621511731851638E-07</v>
          </cell>
          <cell r="DN36">
            <v>1E-08</v>
          </cell>
          <cell r="DO36">
            <v>2.371592672008081E-07</v>
          </cell>
          <cell r="DP36">
            <v>1E-08</v>
          </cell>
          <cell r="DQ36">
            <v>3.6544015890367967E-16</v>
          </cell>
          <cell r="DR36">
            <v>1E-08</v>
          </cell>
          <cell r="DS36">
            <v>3.6544015890367967E-16</v>
          </cell>
          <cell r="DT36">
            <v>1E-08</v>
          </cell>
          <cell r="DU36">
            <v>3.6544015890367967E-16</v>
          </cell>
          <cell r="DV36">
            <v>1E-08</v>
          </cell>
        </row>
        <row r="37">
          <cell r="B37" t="str">
            <v/>
          </cell>
          <cell r="C37">
            <v>0</v>
          </cell>
          <cell r="D37">
            <v>16</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1E-08</v>
          </cell>
          <cell r="Y37">
            <v>4.6416000064319285E-08</v>
          </cell>
          <cell r="Z37">
            <v>1E-08</v>
          </cell>
          <cell r="AA37">
            <v>4.6416000064319285E-08</v>
          </cell>
          <cell r="AB37">
            <v>1E-08</v>
          </cell>
          <cell r="AC37">
            <v>1E-08</v>
          </cell>
          <cell r="AD37">
            <v>1.6401518787185137E-09</v>
          </cell>
          <cell r="AE37">
            <v>0</v>
          </cell>
          <cell r="AF37">
            <v>0</v>
          </cell>
          <cell r="AG37">
            <v>1E-08</v>
          </cell>
          <cell r="AH37">
            <v>1E-08</v>
          </cell>
          <cell r="AI37">
            <v>6.096996342726927E-08</v>
          </cell>
          <cell r="AJ37">
            <v>1E-08</v>
          </cell>
          <cell r="AK37">
            <v>6.096996342726927E-08</v>
          </cell>
          <cell r="AL37">
            <v>1E-08</v>
          </cell>
          <cell r="AM37">
            <v>6.096996342726927E-08</v>
          </cell>
          <cell r="AN37">
            <v>3.547152612277752E-09</v>
          </cell>
          <cell r="AO37">
            <v>6.096996342726927E-08</v>
          </cell>
          <cell r="AP37">
            <v>3.547152612277752E-09</v>
          </cell>
          <cell r="AQ37">
            <v>6.096996342726927E-08</v>
          </cell>
          <cell r="AR37">
            <v>3.241981411402103E-09</v>
          </cell>
          <cell r="AS37">
            <v>6.096996342726925E-08</v>
          </cell>
          <cell r="AT37">
            <v>3.241981411402103E-09</v>
          </cell>
          <cell r="AU37">
            <v>6.096996342726925E-08</v>
          </cell>
          <cell r="AV37">
            <v>3.241981411402103E-09</v>
          </cell>
          <cell r="AW37">
            <v>6.096996342726925E-08</v>
          </cell>
          <cell r="AX37">
            <v>3.1246903678602576E-09</v>
          </cell>
          <cell r="AY37">
            <v>6.096996342726925E-08</v>
          </cell>
          <cell r="AZ37">
            <v>3.1246903678602576E-09</v>
          </cell>
          <cell r="BA37">
            <v>6.096996342726925E-08</v>
          </cell>
          <cell r="BB37">
            <v>3.1246903678602576E-09</v>
          </cell>
          <cell r="BC37">
            <v>6.096996342726925E-08</v>
          </cell>
          <cell r="BD37">
            <v>3.1246903678602576E-09</v>
          </cell>
          <cell r="BE37">
            <v>6.096996342726925E-08</v>
          </cell>
          <cell r="BF37">
            <v>3.1246903678602576E-09</v>
          </cell>
          <cell r="BG37">
            <v>6.096996342726925E-08</v>
          </cell>
          <cell r="BH37">
            <v>3.1246903678602576E-09</v>
          </cell>
          <cell r="BI37">
            <v>6.096996342726925E-08</v>
          </cell>
          <cell r="BJ37">
            <v>3.1246903678602576E-09</v>
          </cell>
          <cell r="BK37">
            <v>6.096996342726925E-08</v>
          </cell>
          <cell r="BL37">
            <v>3.1246903678602576E-09</v>
          </cell>
          <cell r="BM37">
            <v>1E-08</v>
          </cell>
          <cell r="BN37">
            <v>1E-08</v>
          </cell>
          <cell r="BO37">
            <v>0</v>
          </cell>
          <cell r="BP37">
            <v>0</v>
          </cell>
          <cell r="BQ37">
            <v>6.096996342726925E-08</v>
          </cell>
          <cell r="BR37">
            <v>3.1246903678602576E-09</v>
          </cell>
          <cell r="BS37">
            <v>0</v>
          </cell>
          <cell r="BT37">
            <v>0</v>
          </cell>
          <cell r="BU37">
            <v>6.096996342726925E-08</v>
          </cell>
          <cell r="BV37">
            <v>8.872124153556948E-09</v>
          </cell>
          <cell r="BW37">
            <v>0</v>
          </cell>
          <cell r="BX37">
            <v>0</v>
          </cell>
          <cell r="BY37">
            <v>6.096996342726925E-08</v>
          </cell>
          <cell r="BZ37">
            <v>8.872124153556948E-09</v>
          </cell>
          <cell r="CA37">
            <v>0</v>
          </cell>
          <cell r="CB37">
            <v>0</v>
          </cell>
          <cell r="CC37">
            <v>1E-08</v>
          </cell>
          <cell r="CD37">
            <v>5.58503398450383E-10</v>
          </cell>
          <cell r="CE37">
            <v>1E-08</v>
          </cell>
          <cell r="CF37">
            <v>5.58503398450383E-10</v>
          </cell>
          <cell r="CG37">
            <v>0</v>
          </cell>
          <cell r="CH37">
            <v>0</v>
          </cell>
          <cell r="CI37">
            <v>0</v>
          </cell>
          <cell r="CJ37">
            <v>0</v>
          </cell>
          <cell r="CK37">
            <v>0</v>
          </cell>
          <cell r="CL37">
            <v>0</v>
          </cell>
          <cell r="CM37">
            <v>1E-08</v>
          </cell>
          <cell r="CN37">
            <v>1.7208941312240522E-09</v>
          </cell>
          <cell r="CO37">
            <v>1E-08</v>
          </cell>
          <cell r="CP37">
            <v>1.7208941312240522E-09</v>
          </cell>
          <cell r="CQ37">
            <v>2E-08</v>
          </cell>
          <cell r="CR37">
            <v>1E-08</v>
          </cell>
          <cell r="CS37">
            <v>2.371592672008081E-07</v>
          </cell>
          <cell r="CT37">
            <v>1E-08</v>
          </cell>
          <cell r="CU37">
            <v>2.371592672008081E-07</v>
          </cell>
          <cell r="CV37">
            <v>1E-08</v>
          </cell>
          <cell r="CW37">
            <v>0</v>
          </cell>
          <cell r="CX37">
            <v>1E-08</v>
          </cell>
          <cell r="CY37">
            <v>0</v>
          </cell>
          <cell r="CZ37">
            <v>0</v>
          </cell>
          <cell r="DA37">
            <v>0</v>
          </cell>
          <cell r="DB37">
            <v>1E-08</v>
          </cell>
          <cell r="DC37">
            <v>3.6544015890367967E-16</v>
          </cell>
          <cell r="DD37">
            <v>1E-08</v>
          </cell>
          <cell r="DE37">
            <v>2.371592672008081E-07</v>
          </cell>
          <cell r="DF37">
            <v>1E-08</v>
          </cell>
          <cell r="DG37">
            <v>2.371592672008081E-07</v>
          </cell>
          <cell r="DH37">
            <v>1E-08</v>
          </cell>
          <cell r="DI37">
            <v>2.371592672008081E-07</v>
          </cell>
          <cell r="DJ37">
            <v>1E-08</v>
          </cell>
          <cell r="DK37">
            <v>0</v>
          </cell>
          <cell r="DL37">
            <v>1E-08</v>
          </cell>
          <cell r="DM37">
            <v>2.2621511731851638E-07</v>
          </cell>
          <cell r="DN37">
            <v>1E-08</v>
          </cell>
          <cell r="DO37">
            <v>2.371592672008081E-07</v>
          </cell>
          <cell r="DP37">
            <v>1E-08</v>
          </cell>
          <cell r="DQ37">
            <v>3.6544015890367967E-16</v>
          </cell>
          <cell r="DR37">
            <v>1E-08</v>
          </cell>
          <cell r="DS37">
            <v>3.6544015890367967E-16</v>
          </cell>
          <cell r="DT37">
            <v>1E-08</v>
          </cell>
          <cell r="DU37">
            <v>3.6544015890367967E-16</v>
          </cell>
          <cell r="DV37">
            <v>1E-08</v>
          </cell>
        </row>
        <row r="38">
          <cell r="B38" t="str">
            <v/>
          </cell>
          <cell r="C38">
            <v>0</v>
          </cell>
          <cell r="D38">
            <v>17</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1E-08</v>
          </cell>
          <cell r="Y38">
            <v>4.6416000064319285E-08</v>
          </cell>
          <cell r="Z38">
            <v>1E-08</v>
          </cell>
          <cell r="AA38">
            <v>4.6416000064319285E-08</v>
          </cell>
          <cell r="AB38">
            <v>1E-08</v>
          </cell>
          <cell r="AC38">
            <v>1E-08</v>
          </cell>
          <cell r="AD38">
            <v>1.6401518787185137E-09</v>
          </cell>
          <cell r="AE38">
            <v>0</v>
          </cell>
          <cell r="AF38">
            <v>0</v>
          </cell>
          <cell r="AG38">
            <v>1E-08</v>
          </cell>
          <cell r="AH38">
            <v>1E-08</v>
          </cell>
          <cell r="AI38">
            <v>6.096996342726927E-08</v>
          </cell>
          <cell r="AJ38">
            <v>1E-08</v>
          </cell>
          <cell r="AK38">
            <v>6.096996342726927E-08</v>
          </cell>
          <cell r="AL38">
            <v>1E-08</v>
          </cell>
          <cell r="AM38">
            <v>6.096996342726927E-08</v>
          </cell>
          <cell r="AN38">
            <v>3.547152612277752E-09</v>
          </cell>
          <cell r="AO38">
            <v>6.096996342726927E-08</v>
          </cell>
          <cell r="AP38">
            <v>3.547152612277752E-09</v>
          </cell>
          <cell r="AQ38">
            <v>6.096996342726927E-08</v>
          </cell>
          <cell r="AR38">
            <v>3.241981411402103E-09</v>
          </cell>
          <cell r="AS38">
            <v>6.096996342726925E-08</v>
          </cell>
          <cell r="AT38">
            <v>3.241981411402103E-09</v>
          </cell>
          <cell r="AU38">
            <v>6.096996342726925E-08</v>
          </cell>
          <cell r="AV38">
            <v>3.241981411402103E-09</v>
          </cell>
          <cell r="AW38">
            <v>6.096996342726925E-08</v>
          </cell>
          <cell r="AX38">
            <v>3.1246903678602576E-09</v>
          </cell>
          <cell r="AY38">
            <v>6.096996342726925E-08</v>
          </cell>
          <cell r="AZ38">
            <v>3.1246903678602576E-09</v>
          </cell>
          <cell r="BA38">
            <v>6.096996342726925E-08</v>
          </cell>
          <cell r="BB38">
            <v>3.1246903678602576E-09</v>
          </cell>
          <cell r="BC38">
            <v>6.096996342726925E-08</v>
          </cell>
          <cell r="BD38">
            <v>3.1246903678602576E-09</v>
          </cell>
          <cell r="BE38">
            <v>6.096996342726925E-08</v>
          </cell>
          <cell r="BF38">
            <v>3.1246903678602576E-09</v>
          </cell>
          <cell r="BG38">
            <v>6.096996342726925E-08</v>
          </cell>
          <cell r="BH38">
            <v>3.1246903678602576E-09</v>
          </cell>
          <cell r="BI38">
            <v>6.096996342726925E-08</v>
          </cell>
          <cell r="BJ38">
            <v>3.1246903678602576E-09</v>
          </cell>
          <cell r="BK38">
            <v>6.096996342726925E-08</v>
          </cell>
          <cell r="BL38">
            <v>3.1246903678602576E-09</v>
          </cell>
          <cell r="BM38">
            <v>1E-08</v>
          </cell>
          <cell r="BN38">
            <v>1E-08</v>
          </cell>
          <cell r="BO38">
            <v>0</v>
          </cell>
          <cell r="BP38">
            <v>0</v>
          </cell>
          <cell r="BQ38">
            <v>6.096996342726925E-08</v>
          </cell>
          <cell r="BR38">
            <v>3.1246903678602576E-09</v>
          </cell>
          <cell r="BS38">
            <v>0</v>
          </cell>
          <cell r="BT38">
            <v>0</v>
          </cell>
          <cell r="BU38">
            <v>6.096996342726925E-08</v>
          </cell>
          <cell r="BV38">
            <v>8.872124153556948E-09</v>
          </cell>
          <cell r="BW38">
            <v>0</v>
          </cell>
          <cell r="BX38">
            <v>0</v>
          </cell>
          <cell r="BY38">
            <v>6.096996342726925E-08</v>
          </cell>
          <cell r="BZ38">
            <v>8.872124153556948E-09</v>
          </cell>
          <cell r="CA38">
            <v>0</v>
          </cell>
          <cell r="CB38">
            <v>0</v>
          </cell>
          <cell r="CC38">
            <v>1E-08</v>
          </cell>
          <cell r="CD38">
            <v>5.58503398450383E-10</v>
          </cell>
          <cell r="CE38">
            <v>1E-08</v>
          </cell>
          <cell r="CF38">
            <v>5.58503398450383E-10</v>
          </cell>
          <cell r="CG38">
            <v>0</v>
          </cell>
          <cell r="CH38">
            <v>0</v>
          </cell>
          <cell r="CI38">
            <v>0</v>
          </cell>
          <cell r="CJ38">
            <v>0</v>
          </cell>
          <cell r="CK38">
            <v>0</v>
          </cell>
          <cell r="CL38">
            <v>0</v>
          </cell>
          <cell r="CM38">
            <v>1E-08</v>
          </cell>
          <cell r="CN38">
            <v>1.7208941312240522E-09</v>
          </cell>
          <cell r="CO38">
            <v>1E-08</v>
          </cell>
          <cell r="CP38">
            <v>1.7208941312240522E-09</v>
          </cell>
          <cell r="CQ38">
            <v>2E-08</v>
          </cell>
          <cell r="CR38">
            <v>1E-08</v>
          </cell>
          <cell r="CS38">
            <v>2.371592672008081E-07</v>
          </cell>
          <cell r="CT38">
            <v>1E-08</v>
          </cell>
          <cell r="CU38">
            <v>2.371592672008081E-07</v>
          </cell>
          <cell r="CV38">
            <v>1E-08</v>
          </cell>
          <cell r="CW38">
            <v>0</v>
          </cell>
          <cell r="CX38">
            <v>1E-08</v>
          </cell>
          <cell r="CY38">
            <v>0</v>
          </cell>
          <cell r="CZ38">
            <v>0</v>
          </cell>
          <cell r="DA38">
            <v>0</v>
          </cell>
          <cell r="DB38">
            <v>1E-08</v>
          </cell>
          <cell r="DC38">
            <v>3.6544015890367967E-16</v>
          </cell>
          <cell r="DD38">
            <v>1E-08</v>
          </cell>
          <cell r="DE38">
            <v>2.371592672008081E-07</v>
          </cell>
          <cell r="DF38">
            <v>1E-08</v>
          </cell>
          <cell r="DG38">
            <v>2.371592672008081E-07</v>
          </cell>
          <cell r="DH38">
            <v>1E-08</v>
          </cell>
          <cell r="DI38">
            <v>2.371592672008081E-07</v>
          </cell>
          <cell r="DJ38">
            <v>1E-08</v>
          </cell>
          <cell r="DK38">
            <v>0</v>
          </cell>
          <cell r="DL38">
            <v>1E-08</v>
          </cell>
          <cell r="DM38">
            <v>2.2621511731851638E-07</v>
          </cell>
          <cell r="DN38">
            <v>1E-08</v>
          </cell>
          <cell r="DO38">
            <v>2.371592672008081E-07</v>
          </cell>
          <cell r="DP38">
            <v>1E-08</v>
          </cell>
          <cell r="DQ38">
            <v>3.6544015890367967E-16</v>
          </cell>
          <cell r="DR38">
            <v>1E-08</v>
          </cell>
          <cell r="DS38">
            <v>3.6544015890367967E-16</v>
          </cell>
          <cell r="DT38">
            <v>1E-08</v>
          </cell>
          <cell r="DU38">
            <v>3.6544015890367967E-16</v>
          </cell>
          <cell r="DV38">
            <v>1E-08</v>
          </cell>
        </row>
        <row r="39">
          <cell r="B39" t="str">
            <v/>
          </cell>
          <cell r="C39">
            <v>0</v>
          </cell>
          <cell r="D39">
            <v>18</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1E-08</v>
          </cell>
          <cell r="Y39">
            <v>4.6416000064319285E-08</v>
          </cell>
          <cell r="Z39">
            <v>1E-08</v>
          </cell>
          <cell r="AA39">
            <v>4.6416000064319285E-08</v>
          </cell>
          <cell r="AB39">
            <v>1E-08</v>
          </cell>
          <cell r="AC39">
            <v>1E-08</v>
          </cell>
          <cell r="AD39">
            <v>1.6401518787185137E-09</v>
          </cell>
          <cell r="AE39">
            <v>0</v>
          </cell>
          <cell r="AF39">
            <v>0</v>
          </cell>
          <cell r="AG39">
            <v>1E-08</v>
          </cell>
          <cell r="AH39">
            <v>1E-08</v>
          </cell>
          <cell r="AI39">
            <v>6.096996342726927E-08</v>
          </cell>
          <cell r="AJ39">
            <v>1E-08</v>
          </cell>
          <cell r="AK39">
            <v>6.096996342726927E-08</v>
          </cell>
          <cell r="AL39">
            <v>1E-08</v>
          </cell>
          <cell r="AM39">
            <v>6.096996342726927E-08</v>
          </cell>
          <cell r="AN39">
            <v>3.547152612277752E-09</v>
          </cell>
          <cell r="AO39">
            <v>6.096996342726927E-08</v>
          </cell>
          <cell r="AP39">
            <v>3.547152612277752E-09</v>
          </cell>
          <cell r="AQ39">
            <v>6.096996342726927E-08</v>
          </cell>
          <cell r="AR39">
            <v>3.241981411402103E-09</v>
          </cell>
          <cell r="AS39">
            <v>6.096996342726925E-08</v>
          </cell>
          <cell r="AT39">
            <v>3.241981411402103E-09</v>
          </cell>
          <cell r="AU39">
            <v>6.096996342726925E-08</v>
          </cell>
          <cell r="AV39">
            <v>3.241981411402103E-09</v>
          </cell>
          <cell r="AW39">
            <v>6.096996342726925E-08</v>
          </cell>
          <cell r="AX39">
            <v>3.1246903678602576E-09</v>
          </cell>
          <cell r="AY39">
            <v>6.096996342726925E-08</v>
          </cell>
          <cell r="AZ39">
            <v>3.1246903678602576E-09</v>
          </cell>
          <cell r="BA39">
            <v>6.096996342726925E-08</v>
          </cell>
          <cell r="BB39">
            <v>3.1246903678602576E-09</v>
          </cell>
          <cell r="BC39">
            <v>6.096996342726925E-08</v>
          </cell>
          <cell r="BD39">
            <v>3.1246903678602576E-09</v>
          </cell>
          <cell r="BE39">
            <v>6.096996342726925E-08</v>
          </cell>
          <cell r="BF39">
            <v>3.1246903678602576E-09</v>
          </cell>
          <cell r="BG39">
            <v>6.096996342726925E-08</v>
          </cell>
          <cell r="BH39">
            <v>3.1246903678602576E-09</v>
          </cell>
          <cell r="BI39">
            <v>6.096996342726925E-08</v>
          </cell>
          <cell r="BJ39">
            <v>3.1246903678602576E-09</v>
          </cell>
          <cell r="BK39">
            <v>6.096996342726925E-08</v>
          </cell>
          <cell r="BL39">
            <v>3.1246903678602576E-09</v>
          </cell>
          <cell r="BM39">
            <v>1E-08</v>
          </cell>
          <cell r="BN39">
            <v>1E-08</v>
          </cell>
          <cell r="BO39">
            <v>0</v>
          </cell>
          <cell r="BP39">
            <v>0</v>
          </cell>
          <cell r="BQ39">
            <v>6.096996342726925E-08</v>
          </cell>
          <cell r="BR39">
            <v>3.1246903678602576E-09</v>
          </cell>
          <cell r="BS39">
            <v>0</v>
          </cell>
          <cell r="BT39">
            <v>0</v>
          </cell>
          <cell r="BU39">
            <v>6.096996342726925E-08</v>
          </cell>
          <cell r="BV39">
            <v>8.872124153556948E-09</v>
          </cell>
          <cell r="BW39">
            <v>0</v>
          </cell>
          <cell r="BX39">
            <v>0</v>
          </cell>
          <cell r="BY39">
            <v>6.096996342726925E-08</v>
          </cell>
          <cell r="BZ39">
            <v>8.872124153556948E-09</v>
          </cell>
          <cell r="CA39">
            <v>0</v>
          </cell>
          <cell r="CB39">
            <v>0</v>
          </cell>
          <cell r="CC39">
            <v>1E-08</v>
          </cell>
          <cell r="CD39">
            <v>5.58503398450383E-10</v>
          </cell>
          <cell r="CE39">
            <v>1E-08</v>
          </cell>
          <cell r="CF39">
            <v>5.58503398450383E-10</v>
          </cell>
          <cell r="CG39">
            <v>0</v>
          </cell>
          <cell r="CH39">
            <v>0</v>
          </cell>
          <cell r="CI39">
            <v>0</v>
          </cell>
          <cell r="CJ39">
            <v>0</v>
          </cell>
          <cell r="CK39">
            <v>0</v>
          </cell>
          <cell r="CL39">
            <v>0</v>
          </cell>
          <cell r="CM39">
            <v>1E-08</v>
          </cell>
          <cell r="CN39">
            <v>1.7208941312240522E-09</v>
          </cell>
          <cell r="CO39">
            <v>1E-08</v>
          </cell>
          <cell r="CP39">
            <v>1.7208941312240522E-09</v>
          </cell>
          <cell r="CQ39">
            <v>2E-08</v>
          </cell>
          <cell r="CR39">
            <v>1E-08</v>
          </cell>
          <cell r="CS39">
            <v>2.371592672008081E-07</v>
          </cell>
          <cell r="CT39">
            <v>1E-08</v>
          </cell>
          <cell r="CU39">
            <v>2.371592672008081E-07</v>
          </cell>
          <cell r="CV39">
            <v>1E-08</v>
          </cell>
          <cell r="CW39">
            <v>0</v>
          </cell>
          <cell r="CX39">
            <v>1E-08</v>
          </cell>
          <cell r="CY39">
            <v>0</v>
          </cell>
          <cell r="CZ39">
            <v>0</v>
          </cell>
          <cell r="DA39">
            <v>0</v>
          </cell>
          <cell r="DB39">
            <v>1E-08</v>
          </cell>
          <cell r="DC39">
            <v>3.6544015890367967E-16</v>
          </cell>
          <cell r="DD39">
            <v>1E-08</v>
          </cell>
          <cell r="DE39">
            <v>2.371592672008081E-07</v>
          </cell>
          <cell r="DF39">
            <v>1E-08</v>
          </cell>
          <cell r="DG39">
            <v>2.371592672008081E-07</v>
          </cell>
          <cell r="DH39">
            <v>1E-08</v>
          </cell>
          <cell r="DI39">
            <v>2.371592672008081E-07</v>
          </cell>
          <cell r="DJ39">
            <v>1E-08</v>
          </cell>
          <cell r="DK39">
            <v>0</v>
          </cell>
          <cell r="DL39">
            <v>1E-08</v>
          </cell>
          <cell r="DM39">
            <v>2.2621511731851638E-07</v>
          </cell>
          <cell r="DN39">
            <v>1E-08</v>
          </cell>
          <cell r="DO39">
            <v>2.371592672008081E-07</v>
          </cell>
          <cell r="DP39">
            <v>1E-08</v>
          </cell>
          <cell r="DQ39">
            <v>3.6544015890367967E-16</v>
          </cell>
          <cell r="DR39">
            <v>1E-08</v>
          </cell>
          <cell r="DS39">
            <v>3.6544015890367967E-16</v>
          </cell>
          <cell r="DT39">
            <v>1E-08</v>
          </cell>
          <cell r="DU39">
            <v>3.6544015890367967E-16</v>
          </cell>
          <cell r="DV39">
            <v>1E-08</v>
          </cell>
        </row>
        <row r="40">
          <cell r="B40" t="str">
            <v/>
          </cell>
          <cell r="C40">
            <v>0</v>
          </cell>
          <cell r="D40">
            <v>19</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1E-08</v>
          </cell>
          <cell r="Y40">
            <v>4.6416000064319285E-08</v>
          </cell>
          <cell r="Z40">
            <v>1E-08</v>
          </cell>
          <cell r="AA40">
            <v>4.6416000064319285E-08</v>
          </cell>
          <cell r="AB40">
            <v>1E-08</v>
          </cell>
          <cell r="AC40">
            <v>1E-08</v>
          </cell>
          <cell r="AD40">
            <v>1.6401518787185137E-09</v>
          </cell>
          <cell r="AE40">
            <v>0</v>
          </cell>
          <cell r="AF40">
            <v>0</v>
          </cell>
          <cell r="AG40">
            <v>1E-08</v>
          </cell>
          <cell r="AH40">
            <v>1E-08</v>
          </cell>
          <cell r="AI40">
            <v>6.096996342726927E-08</v>
          </cell>
          <cell r="AJ40">
            <v>1E-08</v>
          </cell>
          <cell r="AK40">
            <v>6.096996342726927E-08</v>
          </cell>
          <cell r="AL40">
            <v>1E-08</v>
          </cell>
          <cell r="AM40">
            <v>6.096996342726927E-08</v>
          </cell>
          <cell r="AN40">
            <v>3.547152612277752E-09</v>
          </cell>
          <cell r="AO40">
            <v>6.096996342726927E-08</v>
          </cell>
          <cell r="AP40">
            <v>3.547152612277752E-09</v>
          </cell>
          <cell r="AQ40">
            <v>6.096996342726927E-08</v>
          </cell>
          <cell r="AR40">
            <v>3.241981411402103E-09</v>
          </cell>
          <cell r="AS40">
            <v>6.096996342726925E-08</v>
          </cell>
          <cell r="AT40">
            <v>3.241981411402103E-09</v>
          </cell>
          <cell r="AU40">
            <v>6.096996342726925E-08</v>
          </cell>
          <cell r="AV40">
            <v>3.241981411402103E-09</v>
          </cell>
          <cell r="AW40">
            <v>6.096996342726925E-08</v>
          </cell>
          <cell r="AX40">
            <v>3.1246903678602576E-09</v>
          </cell>
          <cell r="AY40">
            <v>6.096996342726925E-08</v>
          </cell>
          <cell r="AZ40">
            <v>3.1246903678602576E-09</v>
          </cell>
          <cell r="BA40">
            <v>6.096996342726925E-08</v>
          </cell>
          <cell r="BB40">
            <v>3.1246903678602576E-09</v>
          </cell>
          <cell r="BC40">
            <v>6.096996342726925E-08</v>
          </cell>
          <cell r="BD40">
            <v>3.1246903678602576E-09</v>
          </cell>
          <cell r="BE40">
            <v>6.096996342726925E-08</v>
          </cell>
          <cell r="BF40">
            <v>3.1246903678602576E-09</v>
          </cell>
          <cell r="BG40">
            <v>6.096996342726925E-08</v>
          </cell>
          <cell r="BH40">
            <v>3.1246903678602576E-09</v>
          </cell>
          <cell r="BI40">
            <v>6.096996342726925E-08</v>
          </cell>
          <cell r="BJ40">
            <v>3.1246903678602576E-09</v>
          </cell>
          <cell r="BK40">
            <v>6.096996342726925E-08</v>
          </cell>
          <cell r="BL40">
            <v>3.1246903678602576E-09</v>
          </cell>
          <cell r="BM40">
            <v>1E-08</v>
          </cell>
          <cell r="BN40">
            <v>1E-08</v>
          </cell>
          <cell r="BO40">
            <v>0</v>
          </cell>
          <cell r="BP40">
            <v>0</v>
          </cell>
          <cell r="BQ40">
            <v>6.096996342726925E-08</v>
          </cell>
          <cell r="BR40">
            <v>3.1246903678602576E-09</v>
          </cell>
          <cell r="BS40">
            <v>0</v>
          </cell>
          <cell r="BT40">
            <v>0</v>
          </cell>
          <cell r="BU40">
            <v>6.096996342726925E-08</v>
          </cell>
          <cell r="BV40">
            <v>8.872124153556948E-09</v>
          </cell>
          <cell r="BW40">
            <v>0</v>
          </cell>
          <cell r="BX40">
            <v>0</v>
          </cell>
          <cell r="BY40">
            <v>6.096996342726925E-08</v>
          </cell>
          <cell r="BZ40">
            <v>8.872124153556948E-09</v>
          </cell>
          <cell r="CA40">
            <v>0</v>
          </cell>
          <cell r="CB40">
            <v>0</v>
          </cell>
          <cell r="CC40">
            <v>1E-08</v>
          </cell>
          <cell r="CD40">
            <v>5.58503398450383E-10</v>
          </cell>
          <cell r="CE40">
            <v>1E-08</v>
          </cell>
          <cell r="CF40">
            <v>5.58503398450383E-10</v>
          </cell>
          <cell r="CG40">
            <v>0</v>
          </cell>
          <cell r="CH40">
            <v>0</v>
          </cell>
          <cell r="CI40">
            <v>0</v>
          </cell>
          <cell r="CJ40">
            <v>0</v>
          </cell>
          <cell r="CK40">
            <v>0</v>
          </cell>
          <cell r="CL40">
            <v>0</v>
          </cell>
          <cell r="CM40">
            <v>1E-08</v>
          </cell>
          <cell r="CN40">
            <v>1.7208941312240522E-09</v>
          </cell>
          <cell r="CO40">
            <v>1E-08</v>
          </cell>
          <cell r="CP40">
            <v>1.7208941312240522E-09</v>
          </cell>
          <cell r="CQ40">
            <v>2E-08</v>
          </cell>
          <cell r="CR40">
            <v>1E-08</v>
          </cell>
          <cell r="CS40">
            <v>2.371592672008081E-07</v>
          </cell>
          <cell r="CT40">
            <v>1E-08</v>
          </cell>
          <cell r="CU40">
            <v>2.371592672008081E-07</v>
          </cell>
          <cell r="CV40">
            <v>1E-08</v>
          </cell>
          <cell r="CW40">
            <v>0</v>
          </cell>
          <cell r="CX40">
            <v>1E-08</v>
          </cell>
          <cell r="CY40">
            <v>0</v>
          </cell>
          <cell r="CZ40">
            <v>0</v>
          </cell>
          <cell r="DA40">
            <v>0</v>
          </cell>
          <cell r="DB40">
            <v>1E-08</v>
          </cell>
          <cell r="DC40">
            <v>3.6544015890367967E-16</v>
          </cell>
          <cell r="DD40">
            <v>1E-08</v>
          </cell>
          <cell r="DE40">
            <v>2.371592672008081E-07</v>
          </cell>
          <cell r="DF40">
            <v>1E-08</v>
          </cell>
          <cell r="DG40">
            <v>2.371592672008081E-07</v>
          </cell>
          <cell r="DH40">
            <v>1E-08</v>
          </cell>
          <cell r="DI40">
            <v>2.371592672008081E-07</v>
          </cell>
          <cell r="DJ40">
            <v>1E-08</v>
          </cell>
          <cell r="DK40">
            <v>0</v>
          </cell>
          <cell r="DL40">
            <v>1E-08</v>
          </cell>
          <cell r="DM40">
            <v>2.2621511731851638E-07</v>
          </cell>
          <cell r="DN40">
            <v>1E-08</v>
          </cell>
          <cell r="DO40">
            <v>2.371592672008081E-07</v>
          </cell>
          <cell r="DP40">
            <v>1E-08</v>
          </cell>
          <cell r="DQ40">
            <v>3.6544015890367967E-16</v>
          </cell>
          <cell r="DR40">
            <v>1E-08</v>
          </cell>
          <cell r="DS40">
            <v>3.6544015890367967E-16</v>
          </cell>
          <cell r="DT40">
            <v>1E-08</v>
          </cell>
          <cell r="DU40">
            <v>3.6544015890367967E-16</v>
          </cell>
          <cell r="DV40">
            <v>1E-08</v>
          </cell>
        </row>
        <row r="41">
          <cell r="B41" t="str">
            <v>Dry total</v>
          </cell>
          <cell r="D41">
            <v>20</v>
          </cell>
          <cell r="K41">
            <v>464.159999953584</v>
          </cell>
          <cell r="L41">
            <v>100.00000011999992</v>
          </cell>
          <cell r="M41">
            <v>1.559999997972E-06</v>
          </cell>
          <cell r="N41">
            <v>1.3E-07</v>
          </cell>
          <cell r="O41">
            <v>464.159999953584</v>
          </cell>
          <cell r="P41">
            <v>100.00000011999992</v>
          </cell>
          <cell r="Q41">
            <v>464.159999953584</v>
          </cell>
          <cell r="R41">
            <v>100.00000011999992</v>
          </cell>
          <cell r="S41">
            <v>464.159999953584</v>
          </cell>
          <cell r="T41">
            <v>100.00000011999992</v>
          </cell>
          <cell r="U41">
            <v>1.508519998038924E-06</v>
          </cell>
          <cell r="V41">
            <v>1.3E-07</v>
          </cell>
          <cell r="W41">
            <v>464.1600005105761</v>
          </cell>
          <cell r="X41">
            <v>100.00000003999989</v>
          </cell>
          <cell r="Y41">
            <v>464.16000064319286</v>
          </cell>
          <cell r="Z41">
            <v>100.00000003999989</v>
          </cell>
          <cell r="AA41">
            <v>464.16000064319286</v>
          </cell>
          <cell r="AB41">
            <v>100.00000003999989</v>
          </cell>
          <cell r="AC41">
            <v>609.6996339030028</v>
          </cell>
          <cell r="AD41">
            <v>99.99999999999994</v>
          </cell>
          <cell r="AE41">
            <v>1.8102239976467065E-07</v>
          </cell>
          <cell r="AF41">
            <v>1.3E-07</v>
          </cell>
          <cell r="AG41">
            <v>609.6996339030028</v>
          </cell>
          <cell r="AH41">
            <v>100.00000009075963</v>
          </cell>
          <cell r="AI41">
            <v>609.6996342726927</v>
          </cell>
          <cell r="AJ41">
            <v>100.00000009075963</v>
          </cell>
          <cell r="AK41">
            <v>609.6996342726927</v>
          </cell>
          <cell r="AL41">
            <v>100.00000009075963</v>
          </cell>
          <cell r="AM41">
            <v>1718.8424094366299</v>
          </cell>
          <cell r="AN41">
            <v>100.00000000000001</v>
          </cell>
          <cell r="AO41">
            <v>1718.8424094366299</v>
          </cell>
          <cell r="AP41">
            <v>100.00000000000001</v>
          </cell>
          <cell r="AQ41">
            <v>1880.6388961033795</v>
          </cell>
          <cell r="AR41">
            <v>99.99999999999996</v>
          </cell>
          <cell r="AS41">
            <v>1880.638896103379</v>
          </cell>
          <cell r="AT41">
            <v>99.99999999999996</v>
          </cell>
          <cell r="AU41">
            <v>1880.638896103379</v>
          </cell>
          <cell r="AV41">
            <v>99.99999999999996</v>
          </cell>
          <cell r="AW41">
            <v>1951.2321622132622</v>
          </cell>
          <cell r="AX41">
            <v>100.00000000000003</v>
          </cell>
          <cell r="AY41">
            <v>1951.2321622132624</v>
          </cell>
          <cell r="AZ41">
            <v>100.00000000000003</v>
          </cell>
          <cell r="BA41">
            <v>1951.2321622132624</v>
          </cell>
          <cell r="BB41">
            <v>100.00000000000003</v>
          </cell>
          <cell r="BC41">
            <v>1951.2321622132624</v>
          </cell>
          <cell r="BD41">
            <v>100.00000000000003</v>
          </cell>
          <cell r="BE41">
            <v>1951.2321622132624</v>
          </cell>
          <cell r="BF41">
            <v>100.00000000000003</v>
          </cell>
          <cell r="BG41">
            <v>1951.2321622132624</v>
          </cell>
          <cell r="BH41">
            <v>100.00000000000003</v>
          </cell>
          <cell r="BI41">
            <v>1951.2321622132624</v>
          </cell>
          <cell r="BJ41">
            <v>100.00000000000003</v>
          </cell>
          <cell r="BK41">
            <v>1951.2321622132624</v>
          </cell>
          <cell r="BL41">
            <v>100.00000000000003</v>
          </cell>
          <cell r="BM41">
            <v>1.7000000000000004E-07</v>
          </cell>
          <cell r="BN41">
            <v>1.7000000000000004E-07</v>
          </cell>
          <cell r="BO41">
            <v>1392.479999860752</v>
          </cell>
          <cell r="BP41">
            <v>100.00000010999997</v>
          </cell>
          <cell r="BQ41">
            <v>1951.2321622132627</v>
          </cell>
          <cell r="BR41">
            <v>100.00000000000003</v>
          </cell>
          <cell r="BS41">
            <v>1264.0239765294887</v>
          </cell>
          <cell r="BT41">
            <v>100.00000010999997</v>
          </cell>
          <cell r="BU41">
            <v>687.2081856837589</v>
          </cell>
          <cell r="BV41">
            <v>100.00000000000004</v>
          </cell>
          <cell r="BW41">
            <v>1199.9999998800013</v>
          </cell>
          <cell r="BX41">
            <v>100.00100009999998</v>
          </cell>
          <cell r="BY41">
            <v>687.2081856837589</v>
          </cell>
          <cell r="BZ41">
            <v>100.00000000000004</v>
          </cell>
          <cell r="CA41">
            <v>1622.6553497181044</v>
          </cell>
          <cell r="CB41">
            <v>100.00100009999998</v>
          </cell>
          <cell r="CC41">
            <v>1790.4994003162526</v>
          </cell>
          <cell r="CD41">
            <v>99.99999999888301</v>
          </cell>
          <cell r="CE41">
            <v>1790.4994003162528</v>
          </cell>
          <cell r="CF41">
            <v>100.00000000000001</v>
          </cell>
          <cell r="CG41">
            <v>464.159999953584</v>
          </cell>
          <cell r="CH41">
            <v>100.00000011999992</v>
          </cell>
          <cell r="CI41">
            <v>58.386533222097604</v>
          </cell>
          <cell r="CJ41">
            <v>100.00000011999992</v>
          </cell>
          <cell r="CK41">
            <v>639.4779507793868</v>
          </cell>
          <cell r="CL41">
            <v>100.00100009999998</v>
          </cell>
          <cell r="CM41">
            <v>581.093271140806</v>
          </cell>
          <cell r="CN41">
            <v>99.99999999655819</v>
          </cell>
          <cell r="CO41">
            <v>581.093271140806</v>
          </cell>
          <cell r="CP41">
            <v>99.99999999999997</v>
          </cell>
          <cell r="CQ41">
            <v>2371.5926714570583</v>
          </cell>
          <cell r="CR41">
            <v>100.0000001281936</v>
          </cell>
          <cell r="CS41">
            <v>2371.592672008081</v>
          </cell>
          <cell r="CT41">
            <v>100.0000001281936</v>
          </cell>
          <cell r="CU41">
            <v>2371.592672008081</v>
          </cell>
          <cell r="CV41">
            <v>100.0000001281936</v>
          </cell>
          <cell r="CW41">
            <v>2.196405117144674E-15</v>
          </cell>
          <cell r="CX41">
            <v>1.7000000000000004E-07</v>
          </cell>
          <cell r="CY41">
            <v>1.1049999985634999E-06</v>
          </cell>
          <cell r="CZ41">
            <v>1.3E-07</v>
          </cell>
          <cell r="DA41">
            <v>3.6329051152772225E-15</v>
          </cell>
          <cell r="DB41">
            <v>1.7000000000000004E-07</v>
          </cell>
          <cell r="DC41">
            <v>3.6544015890367962E-06</v>
          </cell>
          <cell r="DD41">
            <v>1.7000000000000004E-07</v>
          </cell>
          <cell r="DE41">
            <v>2371.592672008081</v>
          </cell>
          <cell r="DF41">
            <v>100.0000001281936</v>
          </cell>
          <cell r="DG41">
            <v>2371.592672008081</v>
          </cell>
          <cell r="DH41">
            <v>100.0000001281936</v>
          </cell>
          <cell r="DI41">
            <v>2371.592672008081</v>
          </cell>
          <cell r="DJ41">
            <v>100.0000001281936</v>
          </cell>
          <cell r="DK41">
            <v>2262.1511731851638</v>
          </cell>
          <cell r="DL41">
            <v>100.00000004000077</v>
          </cell>
          <cell r="DM41">
            <v>2262.1511731851638</v>
          </cell>
          <cell r="DN41">
            <v>100.00000004000077</v>
          </cell>
          <cell r="DO41">
            <v>2371.592672008081</v>
          </cell>
          <cell r="DP41">
            <v>100.0000001281936</v>
          </cell>
          <cell r="DQ41">
            <v>3.6544015890367962E-06</v>
          </cell>
          <cell r="DR41">
            <v>1.7000000000000004E-07</v>
          </cell>
          <cell r="DS41">
            <v>3.6544015890367962E-06</v>
          </cell>
          <cell r="DT41">
            <v>1.7000000000000004E-07</v>
          </cell>
          <cell r="DU41">
            <v>3.6544015890367962E-06</v>
          </cell>
          <cell r="DV41">
            <v>1.7000000000000004E-07</v>
          </cell>
        </row>
        <row r="42">
          <cell r="B42" t="str">
            <v>H2O</v>
          </cell>
          <cell r="C42">
            <v>18.015</v>
          </cell>
          <cell r="D42">
            <v>21</v>
          </cell>
          <cell r="E42">
            <v>0</v>
          </cell>
          <cell r="F42">
            <v>1</v>
          </cell>
          <cell r="G42">
            <v>1</v>
          </cell>
          <cell r="H42">
            <v>0</v>
          </cell>
          <cell r="I42">
            <v>0</v>
          </cell>
          <cell r="J42">
            <v>0</v>
          </cell>
          <cell r="K42">
            <v>4.641599993965924E-08</v>
          </cell>
          <cell r="L42">
            <v>1E-08</v>
          </cell>
          <cell r="M42">
            <v>1199.99999844</v>
          </cell>
          <cell r="N42">
            <v>100</v>
          </cell>
          <cell r="O42">
            <v>4.641599993965924E-08</v>
          </cell>
          <cell r="P42">
            <v>1E-08</v>
          </cell>
          <cell r="Q42">
            <v>4.641599993965924E-08</v>
          </cell>
          <cell r="R42">
            <v>1E-08</v>
          </cell>
          <cell r="S42">
            <v>4.641599993965924E-08</v>
          </cell>
          <cell r="T42">
            <v>1E-08</v>
          </cell>
          <cell r="U42">
            <v>1160.3999984914801</v>
          </cell>
          <cell r="V42">
            <v>100</v>
          </cell>
          <cell r="W42">
            <v>1160.3999985378962</v>
          </cell>
          <cell r="X42">
            <v>249.99999941</v>
          </cell>
          <cell r="Y42">
            <v>1160.3999984052791</v>
          </cell>
          <cell r="Z42">
            <v>249.99999941</v>
          </cell>
          <cell r="AA42">
            <v>1160.3999984052791</v>
          </cell>
          <cell r="AB42">
            <v>249.99999941</v>
          </cell>
          <cell r="AC42">
            <v>1087.9441172739107</v>
          </cell>
          <cell r="AD42">
            <v>178.43935878875595</v>
          </cell>
          <cell r="AE42">
            <v>139.2479998189774</v>
          </cell>
          <cell r="AF42">
            <v>100</v>
          </cell>
          <cell r="AG42">
            <v>1227.192117092888</v>
          </cell>
          <cell r="AH42">
            <v>201.27814563984506</v>
          </cell>
          <cell r="AI42">
            <v>1227.192116723198</v>
          </cell>
          <cell r="AJ42">
            <v>201.27814563984506</v>
          </cell>
          <cell r="AK42">
            <v>1227.192116723198</v>
          </cell>
          <cell r="AL42">
            <v>201.27814563984506</v>
          </cell>
          <cell r="AM42">
            <v>795.5584280799842</v>
          </cell>
          <cell r="AN42">
            <v>46.28454730417884</v>
          </cell>
          <cell r="AO42">
            <v>795.5584280799841</v>
          </cell>
          <cell r="AP42">
            <v>46.28454730417884</v>
          </cell>
          <cell r="AQ42">
            <v>633.7619414132345</v>
          </cell>
          <cell r="AR42">
            <v>33.69928925358121</v>
          </cell>
          <cell r="AS42">
            <v>633.7619414132347</v>
          </cell>
          <cell r="AT42">
            <v>33.69928925358121</v>
          </cell>
          <cell r="AU42">
            <v>633.7619414132347</v>
          </cell>
          <cell r="AV42">
            <v>33.69928925358121</v>
          </cell>
          <cell r="AW42">
            <v>563.1686753033516</v>
          </cell>
          <cell r="AX42">
            <v>28.862207491729496</v>
          </cell>
          <cell r="AY42">
            <v>563.1686753033516</v>
          </cell>
          <cell r="AZ42">
            <v>28.862207491729496</v>
          </cell>
          <cell r="BA42">
            <v>563.1686753033516</v>
          </cell>
          <cell r="BB42">
            <v>28.862207491729496</v>
          </cell>
          <cell r="BC42">
            <v>563.1686753033516</v>
          </cell>
          <cell r="BD42">
            <v>28.862207491729496</v>
          </cell>
          <cell r="BE42">
            <v>563.1686753033516</v>
          </cell>
          <cell r="BF42">
            <v>28.862207491729496</v>
          </cell>
          <cell r="BG42">
            <v>563.1686753033516</v>
          </cell>
          <cell r="BH42">
            <v>28.862207491729496</v>
          </cell>
          <cell r="BI42">
            <v>563.1686753033516</v>
          </cell>
          <cell r="BJ42">
            <v>28.862207491729496</v>
          </cell>
          <cell r="BK42">
            <v>7.425965584760563</v>
          </cell>
          <cell r="BL42">
            <v>0.3805782688789513</v>
          </cell>
          <cell r="BM42">
            <v>555.7427097185911</v>
          </cell>
          <cell r="BN42">
            <v>555.7427097185911</v>
          </cell>
          <cell r="BO42">
            <v>1.3924799983290245E-07</v>
          </cell>
          <cell r="BP42">
            <v>1E-08</v>
          </cell>
          <cell r="BQ42">
            <v>7.425965584760563</v>
          </cell>
          <cell r="BR42">
            <v>0.3805782688789513</v>
          </cell>
          <cell r="BS42">
            <v>1.2640239751390628E-07</v>
          </cell>
          <cell r="BT42">
            <v>1E-08</v>
          </cell>
          <cell r="BU42">
            <v>7.425965458358165</v>
          </cell>
          <cell r="BV42">
            <v>1.0805990983604883</v>
          </cell>
          <cell r="BW42">
            <v>1.1999879988000254E-07</v>
          </cell>
          <cell r="BX42">
            <v>1E-08</v>
          </cell>
          <cell r="BY42">
            <v>7.425965458358165</v>
          </cell>
          <cell r="BZ42">
            <v>1.0805990983604883</v>
          </cell>
          <cell r="CA42">
            <v>1.6226391217042486E-07</v>
          </cell>
          <cell r="CB42">
            <v>1E-08</v>
          </cell>
          <cell r="CC42">
            <v>408.2139579298784</v>
          </cell>
          <cell r="CD42">
            <v>22.79888827987188</v>
          </cell>
          <cell r="CE42">
            <v>408.21395792987835</v>
          </cell>
          <cell r="CF42">
            <v>22.79888827987188</v>
          </cell>
          <cell r="CG42">
            <v>4.641599993965924E-08</v>
          </cell>
          <cell r="CH42">
            <v>1E-08</v>
          </cell>
          <cell r="CI42">
            <v>5.838653315203381E-09</v>
          </cell>
          <cell r="CJ42">
            <v>1E-08</v>
          </cell>
          <cell r="CK42">
            <v>6.39471555424361E-08</v>
          </cell>
          <cell r="CL42">
            <v>1E-08</v>
          </cell>
          <cell r="CM42">
            <v>116.77306859589717</v>
          </cell>
          <cell r="CN42">
            <v>20.09540884317031</v>
          </cell>
          <cell r="CO42">
            <v>116.7730685958972</v>
          </cell>
          <cell r="CP42">
            <v>20.09540884317031</v>
          </cell>
          <cell r="CQ42">
            <v>524.9870265257755</v>
          </cell>
          <cell r="CR42">
            <v>22.136475324965232</v>
          </cell>
          <cell r="CS42">
            <v>524.9870259747527</v>
          </cell>
          <cell r="CT42">
            <v>22.136475324965232</v>
          </cell>
          <cell r="CU42">
            <v>524.9870259747527</v>
          </cell>
          <cell r="CV42">
            <v>22.136475324965232</v>
          </cell>
          <cell r="CW42">
            <v>1299.6479983104575</v>
          </cell>
          <cell r="CX42">
            <v>100</v>
          </cell>
          <cell r="CY42">
            <v>849.999998895</v>
          </cell>
          <cell r="CZ42">
            <v>100</v>
          </cell>
          <cell r="DA42">
            <v>2149.6479972054576</v>
          </cell>
          <cell r="DB42">
            <v>100</v>
          </cell>
          <cell r="DC42">
            <v>2149.647993551056</v>
          </cell>
          <cell r="DD42">
            <v>100</v>
          </cell>
          <cell r="DE42">
            <v>524.9870259747527</v>
          </cell>
          <cell r="DF42">
            <v>22.136475324965232</v>
          </cell>
          <cell r="DG42">
            <v>524.9870259747527</v>
          </cell>
          <cell r="DH42">
            <v>22.136475324965232</v>
          </cell>
          <cell r="DI42">
            <v>524.9870259747527</v>
          </cell>
          <cell r="DJ42">
            <v>22.136475324965232</v>
          </cell>
          <cell r="DK42">
            <v>2.2621106771286096E-07</v>
          </cell>
          <cell r="DL42">
            <v>9.999820984304524E-09</v>
          </cell>
          <cell r="DM42">
            <v>2.262110676223748E-07</v>
          </cell>
          <cell r="DN42">
            <v>9.999820984304524E-09</v>
          </cell>
          <cell r="DO42">
            <v>524.9870259747527</v>
          </cell>
          <cell r="DP42">
            <v>22.136475324965232</v>
          </cell>
          <cell r="DQ42">
            <v>2149.647993551056</v>
          </cell>
          <cell r="DR42">
            <v>100</v>
          </cell>
          <cell r="DS42">
            <v>2149.647993551056</v>
          </cell>
          <cell r="DT42">
            <v>100</v>
          </cell>
          <cell r="DU42">
            <v>2149.647993551056</v>
          </cell>
          <cell r="DV42">
            <v>100</v>
          </cell>
        </row>
        <row r="43">
          <cell r="B43" t="str">
            <v>Wet total</v>
          </cell>
          <cell r="D43">
            <v>22</v>
          </cell>
          <cell r="K43">
            <v>464.16</v>
          </cell>
          <cell r="L43">
            <v>16.04300004986259</v>
          </cell>
          <cell r="M43">
            <v>1200</v>
          </cell>
          <cell r="N43">
            <v>18.014999976580498</v>
          </cell>
          <cell r="O43">
            <v>464.16</v>
          </cell>
          <cell r="P43">
            <v>16.04300004986259</v>
          </cell>
          <cell r="Q43">
            <v>464.16</v>
          </cell>
          <cell r="R43">
            <v>16.04300004986259</v>
          </cell>
          <cell r="S43">
            <v>464.16</v>
          </cell>
          <cell r="T43">
            <v>16.04300004986259</v>
          </cell>
          <cell r="U43">
            <v>1160.4</v>
          </cell>
          <cell r="V43">
            <v>18.0149999765805</v>
          </cell>
          <cell r="W43">
            <v>1624.5599990484723</v>
          </cell>
          <cell r="X43">
            <v>17.451571436311305</v>
          </cell>
          <cell r="Y43">
            <v>1624.5599990484723</v>
          </cell>
          <cell r="Z43">
            <v>17.45157143615032</v>
          </cell>
          <cell r="AA43">
            <v>1624.5599990484723</v>
          </cell>
          <cell r="AB43">
            <v>17.45157143615032</v>
          </cell>
          <cell r="AC43">
            <v>1697.6437511769136</v>
          </cell>
          <cell r="AD43">
            <v>16.700300503317838</v>
          </cell>
          <cell r="AE43">
            <v>139.24799999999982</v>
          </cell>
          <cell r="AF43">
            <v>18.0149999765805</v>
          </cell>
          <cell r="AG43">
            <v>1836.891750995891</v>
          </cell>
          <cell r="AH43">
            <v>16.799963031159642</v>
          </cell>
          <cell r="AI43">
            <v>1836.891750995891</v>
          </cell>
          <cell r="AJ43">
            <v>16.799963040167995</v>
          </cell>
          <cell r="AK43">
            <v>1836.891750995891</v>
          </cell>
          <cell r="AL43">
            <v>16.799963040167995</v>
          </cell>
          <cell r="AM43">
            <v>2514.400837516614</v>
          </cell>
          <cell r="AN43">
            <v>12.273224682236078</v>
          </cell>
          <cell r="AO43">
            <v>2514.400837516614</v>
          </cell>
          <cell r="AP43">
            <v>12.273224682236076</v>
          </cell>
          <cell r="AQ43">
            <v>2514.400837516614</v>
          </cell>
          <cell r="AR43">
            <v>12.273289030165115</v>
          </cell>
          <cell r="AS43">
            <v>2514.400837516614</v>
          </cell>
          <cell r="AT43">
            <v>12.273289030165117</v>
          </cell>
          <cell r="AU43">
            <v>2514.400837516614</v>
          </cell>
          <cell r="AV43">
            <v>12.273289030165117</v>
          </cell>
          <cell r="AW43">
            <v>2514.400837516614</v>
          </cell>
          <cell r="AX43">
            <v>12.273317105746804</v>
          </cell>
          <cell r="AY43">
            <v>2514.400837516614</v>
          </cell>
          <cell r="AZ43">
            <v>12.273317105746804</v>
          </cell>
          <cell r="BA43">
            <v>2514.400837516614</v>
          </cell>
          <cell r="BB43">
            <v>12.273317105746804</v>
          </cell>
          <cell r="BC43">
            <v>2514.400837516614</v>
          </cell>
          <cell r="BD43">
            <v>12.273317105746804</v>
          </cell>
          <cell r="BE43">
            <v>2514.400837516614</v>
          </cell>
          <cell r="BF43">
            <v>12.273317105746804</v>
          </cell>
          <cell r="BG43">
            <v>2514.400837516614</v>
          </cell>
          <cell r="BH43">
            <v>12.273317105746804</v>
          </cell>
          <cell r="BI43">
            <v>2514.400837516614</v>
          </cell>
          <cell r="BJ43">
            <v>12.273317105746804</v>
          </cell>
          <cell r="BK43">
            <v>1958.658127798023</v>
          </cell>
          <cell r="BL43">
            <v>10.644192367380926</v>
          </cell>
          <cell r="BM43">
            <v>555.7427098885911</v>
          </cell>
          <cell r="BN43">
            <v>18.015000003714704</v>
          </cell>
          <cell r="BO43">
            <v>1392.48</v>
          </cell>
          <cell r="BP43">
            <v>2.016259989866975</v>
          </cell>
          <cell r="BQ43">
            <v>1958.658127798023</v>
          </cell>
          <cell r="BR43">
            <v>10.64419236738093</v>
          </cell>
          <cell r="BS43">
            <v>1264.0239766558911</v>
          </cell>
          <cell r="BT43">
            <v>2.016259987649396</v>
          </cell>
          <cell r="BU43">
            <v>694.634151142117</v>
          </cell>
          <cell r="BV43">
            <v>26.344418708131716</v>
          </cell>
          <cell r="BW43">
            <v>1200</v>
          </cell>
          <cell r="BX43">
            <v>28.85034014138398</v>
          </cell>
          <cell r="BY43">
            <v>694.634151142117</v>
          </cell>
          <cell r="BZ43">
            <v>26.344418708131716</v>
          </cell>
          <cell r="CA43">
            <v>1622.6553498803682</v>
          </cell>
          <cell r="CB43">
            <v>28.8502729374363</v>
          </cell>
          <cell r="CC43">
            <v>2198.713358246131</v>
          </cell>
          <cell r="CD43">
            <v>29.614405658957562</v>
          </cell>
          <cell r="CE43">
            <v>2198.713358246131</v>
          </cell>
          <cell r="CF43">
            <v>29.614405658957562</v>
          </cell>
          <cell r="CG43">
            <v>464.16</v>
          </cell>
          <cell r="CH43">
            <v>16.04300004986259</v>
          </cell>
          <cell r="CI43">
            <v>58.386533227936255</v>
          </cell>
          <cell r="CJ43">
            <v>16.043000049862595</v>
          </cell>
          <cell r="CK43">
            <v>639.4779508433339</v>
          </cell>
          <cell r="CL43">
            <v>28.8502729374363</v>
          </cell>
          <cell r="CM43">
            <v>697.8663397367031</v>
          </cell>
          <cell r="CN43">
            <v>27.77860041231696</v>
          </cell>
          <cell r="CO43">
            <v>697.8663397367031</v>
          </cell>
          <cell r="CP43">
            <v>27.77860041231696</v>
          </cell>
          <cell r="CQ43">
            <v>2896.5796979828337</v>
          </cell>
          <cell r="CR43">
            <v>29.172109288229464</v>
          </cell>
          <cell r="CS43">
            <v>2896.5796979828337</v>
          </cell>
          <cell r="CT43">
            <v>29.172109321460486</v>
          </cell>
          <cell r="CU43">
            <v>2896.5796979828337</v>
          </cell>
          <cell r="CV43">
            <v>29.172109321460486</v>
          </cell>
          <cell r="CW43">
            <v>1299.6479983104575</v>
          </cell>
          <cell r="CX43">
            <v>18.015</v>
          </cell>
          <cell r="CY43">
            <v>850</v>
          </cell>
          <cell r="CZ43">
            <v>18.0149999765805</v>
          </cell>
          <cell r="DA43">
            <v>2149.6479972054576</v>
          </cell>
          <cell r="DB43">
            <v>18.015</v>
          </cell>
          <cell r="DC43">
            <v>2149.6479972054576</v>
          </cell>
          <cell r="DD43">
            <v>18.0149999693745</v>
          </cell>
          <cell r="DE43">
            <v>2896.5796979828337</v>
          </cell>
          <cell r="DF43">
            <v>29.172109321460486</v>
          </cell>
          <cell r="DG43">
            <v>2896.5796979828337</v>
          </cell>
          <cell r="DH43">
            <v>29.172109321460486</v>
          </cell>
          <cell r="DI43">
            <v>2896.5796979828337</v>
          </cell>
          <cell r="DJ43">
            <v>29.172109321460486</v>
          </cell>
          <cell r="DK43">
            <v>2262.1511734113747</v>
          </cell>
          <cell r="DL43">
            <v>28.85004499868334</v>
          </cell>
          <cell r="DM43">
            <v>2262.1511734113747</v>
          </cell>
          <cell r="DN43">
            <v>28.850044998683675</v>
          </cell>
          <cell r="DO43">
            <v>2896.5796979828337</v>
          </cell>
          <cell r="DP43">
            <v>29.172109321460486</v>
          </cell>
          <cell r="DQ43">
            <v>2149.6479972054576</v>
          </cell>
          <cell r="DR43">
            <v>18.0149999693745</v>
          </cell>
          <cell r="DS43">
            <v>2149.6479972054576</v>
          </cell>
          <cell r="DT43">
            <v>18.0149999693745</v>
          </cell>
          <cell r="DU43">
            <v>2149.6479972054576</v>
          </cell>
          <cell r="DV43">
            <v>18.0149999693745</v>
          </cell>
        </row>
        <row r="44">
          <cell r="B44" t="str">
            <v>total flow</v>
          </cell>
          <cell r="C44" t="str">
            <v>kg/h</v>
          </cell>
          <cell r="D44">
            <v>23</v>
          </cell>
          <cell r="K44">
            <v>7446.5189031442205</v>
          </cell>
          <cell r="L44">
            <v>413393.5106977507</v>
          </cell>
          <cell r="M44">
            <v>21617.9999718966</v>
          </cell>
          <cell r="N44">
            <v>71713.51581090852</v>
          </cell>
          <cell r="O44">
            <v>7446.5189031442205</v>
          </cell>
          <cell r="P44">
            <v>413393.51069775067</v>
          </cell>
          <cell r="Q44">
            <v>7446.5189031442205</v>
          </cell>
          <cell r="R44">
            <v>420837.0445422188</v>
          </cell>
          <cell r="S44">
            <v>7446.5189031442205</v>
          </cell>
          <cell r="T44">
            <v>420582.18856072176</v>
          </cell>
          <cell r="U44">
            <v>20904.605972824014</v>
          </cell>
          <cell r="V44">
            <v>69346.96978914854</v>
          </cell>
          <cell r="W44">
            <v>28351.12487596824</v>
          </cell>
          <cell r="X44">
            <v>489929.14407078095</v>
          </cell>
          <cell r="Y44">
            <v>28351.12487570671</v>
          </cell>
          <cell r="Z44">
            <v>500908.2683971417</v>
          </cell>
          <cell r="AA44">
            <v>28351.12487570671</v>
          </cell>
          <cell r="AB44">
            <v>500891.9037934273</v>
          </cell>
          <cell r="AC44">
            <v>28351.160792234194</v>
          </cell>
          <cell r="AD44">
            <v>502763.4637686013</v>
          </cell>
          <cell r="AE44">
            <v>2508.552716738878</v>
          </cell>
          <cell r="AF44">
            <v>8321.636374697813</v>
          </cell>
          <cell r="AG44">
            <v>30859.713508973073</v>
          </cell>
          <cell r="AH44">
            <v>511085.04913272423</v>
          </cell>
          <cell r="AI44">
            <v>30859.71352552044</v>
          </cell>
          <cell r="AJ44">
            <v>523761.24747958395</v>
          </cell>
          <cell r="AK44">
            <v>30859.71352552044</v>
          </cell>
          <cell r="AL44">
            <v>523761.24747958395</v>
          </cell>
          <cell r="AM44">
            <v>30859.806420043973</v>
          </cell>
          <cell r="AN44">
            <v>618464.875247574</v>
          </cell>
          <cell r="AO44">
            <v>30859.80642004397</v>
          </cell>
          <cell r="AP44">
            <v>572132.82408816</v>
          </cell>
          <cell r="AQ44">
            <v>30859.968216530637</v>
          </cell>
          <cell r="AR44">
            <v>572129.2584311411</v>
          </cell>
          <cell r="AS44">
            <v>30859.96821653064</v>
          </cell>
          <cell r="AT44">
            <v>557131.151306423</v>
          </cell>
          <cell r="AU44">
            <v>30859.96821653064</v>
          </cell>
          <cell r="AV44">
            <v>552526.0631557432</v>
          </cell>
          <cell r="AW44">
            <v>30860.038809796748</v>
          </cell>
          <cell r="AX44">
            <v>552522.7580703323</v>
          </cell>
          <cell r="AY44">
            <v>30860.038809796748</v>
          </cell>
          <cell r="AZ44">
            <v>545270.2384721409</v>
          </cell>
          <cell r="BA44">
            <v>30860.038809796748</v>
          </cell>
          <cell r="BB44">
            <v>544435.1558429338</v>
          </cell>
          <cell r="BC44">
            <v>30860.038809796748</v>
          </cell>
          <cell r="BD44">
            <v>531376.4542180018</v>
          </cell>
          <cell r="BE44">
            <v>30860.038809796748</v>
          </cell>
          <cell r="BF44">
            <v>515841.9118989832</v>
          </cell>
          <cell r="BG44">
            <v>30860.038809796748</v>
          </cell>
          <cell r="BH44">
            <v>509785.46080384235</v>
          </cell>
          <cell r="BI44">
            <v>30860.038809796748</v>
          </cell>
          <cell r="BJ44">
            <v>509818.0279616147</v>
          </cell>
          <cell r="BK44">
            <v>20848.333894216332</v>
          </cell>
          <cell r="BL44">
            <v>509273.1618597126</v>
          </cell>
          <cell r="BM44">
            <v>10011.704920707389</v>
          </cell>
          <cell r="BN44">
            <v>544.8662101842128</v>
          </cell>
          <cell r="BO44">
            <v>2807.6017106899653</v>
          </cell>
          <cell r="BP44">
            <v>398510.8633811799</v>
          </cell>
          <cell r="BQ44">
            <v>20848.33389421634</v>
          </cell>
          <cell r="BR44">
            <v>509273.02273345785</v>
          </cell>
          <cell r="BS44">
            <v>2548.6009675607474</v>
          </cell>
          <cell r="BT44">
            <v>361748.3092881457</v>
          </cell>
          <cell r="BU44">
            <v>18299.732926655583</v>
          </cell>
          <cell r="BV44">
            <v>147323.14631277075</v>
          </cell>
          <cell r="BW44">
            <v>34620.408169660775</v>
          </cell>
          <cell r="BX44">
            <v>3.3979521732351485</v>
          </cell>
          <cell r="BY44">
            <v>18299.732926655583</v>
          </cell>
          <cell r="BZ44">
            <v>147323.14630362196</v>
          </cell>
          <cell r="CA44">
            <v>46814.04972743982</v>
          </cell>
          <cell r="CB44">
            <v>13228.333115511414</v>
          </cell>
          <cell r="CC44">
            <v>65113.58931886981</v>
          </cell>
          <cell r="CD44">
            <v>160526.95103568258</v>
          </cell>
          <cell r="CE44">
            <v>65113.58931886981</v>
          </cell>
          <cell r="CF44">
            <v>93532.00079855426</v>
          </cell>
          <cell r="CG44">
            <v>7446.5189031442205</v>
          </cell>
          <cell r="CH44">
            <v>413393.5106977302</v>
          </cell>
          <cell r="CI44">
            <v>936.6951554870853</v>
          </cell>
          <cell r="CJ44">
            <v>52000.633291464685</v>
          </cell>
          <cell r="CK44">
            <v>18449.11341930266</v>
          </cell>
          <cell r="CL44">
            <v>5213.200298107207</v>
          </cell>
          <cell r="CM44">
            <v>19385.750192752108</v>
          </cell>
          <cell r="CN44">
            <v>57195.314962193566</v>
          </cell>
          <cell r="CO44">
            <v>19385.750192752108</v>
          </cell>
          <cell r="CP44">
            <v>27464.221634339072</v>
          </cell>
          <cell r="CQ44">
            <v>84499.33951162192</v>
          </cell>
          <cell r="CR44">
            <v>120996.16211745332</v>
          </cell>
          <cell r="CS44">
            <v>84499.33960787822</v>
          </cell>
          <cell r="CT44">
            <v>108061.2662783632</v>
          </cell>
          <cell r="CU44">
            <v>84499.33960787822</v>
          </cell>
          <cell r="CV44">
            <v>96858.07042184762</v>
          </cell>
          <cell r="CW44">
            <v>23413.158689562893</v>
          </cell>
          <cell r="CX44">
            <v>77668.58670044584</v>
          </cell>
          <cell r="CY44">
            <v>15312.749980093426</v>
          </cell>
          <cell r="CZ44">
            <v>50797.073866509425</v>
          </cell>
          <cell r="DA44">
            <v>38725.90866965632</v>
          </cell>
          <cell r="DB44">
            <v>128465.61917972736</v>
          </cell>
          <cell r="DC44">
            <v>38725.908603822274</v>
          </cell>
          <cell r="DD44">
            <v>120883.6571479422</v>
          </cell>
          <cell r="DE44">
            <v>84499.33960787822</v>
          </cell>
          <cell r="DF44">
            <v>89121.37559450221</v>
          </cell>
          <cell r="DG44">
            <v>84499.33960787822</v>
          </cell>
          <cell r="DH44">
            <v>62065.46727546558</v>
          </cell>
          <cell r="DI44">
            <v>84499.33960787822</v>
          </cell>
          <cell r="DJ44">
            <v>54469.98554811352</v>
          </cell>
          <cell r="DK44">
            <v>65263.16314674248</v>
          </cell>
          <cell r="DL44">
            <v>18441.535923158084</v>
          </cell>
          <cell r="DM44">
            <v>65263.16314674324</v>
          </cell>
          <cell r="DN44">
            <v>6.4055174613494295</v>
          </cell>
          <cell r="DO44">
            <v>84499.33960787822</v>
          </cell>
          <cell r="DP44">
            <v>35658.62805251576</v>
          </cell>
          <cell r="DQ44">
            <v>38725.908603822274</v>
          </cell>
          <cell r="DR44">
            <v>38918.563568050224</v>
          </cell>
          <cell r="DS44">
            <v>38725.908603822274</v>
          </cell>
          <cell r="DT44">
            <v>15391.717581335595</v>
          </cell>
          <cell r="DU44">
            <v>38725.908603822274</v>
          </cell>
          <cell r="DV44">
            <v>6.035452286345439E-12</v>
          </cell>
        </row>
        <row r="45">
          <cell r="D45">
            <v>24</v>
          </cell>
          <cell r="K45" t="str">
            <v>vapor</v>
          </cell>
          <cell r="L45" t="str">
            <v>liquid</v>
          </cell>
          <cell r="M45" t="str">
            <v>vapor</v>
          </cell>
          <cell r="N45" t="str">
            <v>liquid</v>
          </cell>
          <cell r="O45" t="str">
            <v>vapor</v>
          </cell>
          <cell r="P45" t="str">
            <v>liquid</v>
          </cell>
          <cell r="Q45" t="str">
            <v>vapor</v>
          </cell>
          <cell r="R45" t="str">
            <v>liquid</v>
          </cell>
          <cell r="S45" t="str">
            <v>vapor</v>
          </cell>
          <cell r="T45" t="str">
            <v>liquid</v>
          </cell>
          <cell r="U45" t="str">
            <v>vapor</v>
          </cell>
          <cell r="V45" t="str">
            <v>liquid</v>
          </cell>
          <cell r="W45" t="str">
            <v>vapor</v>
          </cell>
          <cell r="X45" t="str">
            <v>liquid</v>
          </cell>
          <cell r="Y45" t="str">
            <v>vapor</v>
          </cell>
          <cell r="Z45" t="str">
            <v>liquid</v>
          </cell>
          <cell r="AA45" t="str">
            <v>vapor</v>
          </cell>
          <cell r="AB45" t="str">
            <v>liquid</v>
          </cell>
          <cell r="AC45" t="str">
            <v>vapor</v>
          </cell>
          <cell r="AD45" t="str">
            <v>liquid</v>
          </cell>
          <cell r="AE45" t="str">
            <v>vapor</v>
          </cell>
          <cell r="AF45" t="str">
            <v>liquid</v>
          </cell>
          <cell r="AG45" t="str">
            <v>vapor</v>
          </cell>
          <cell r="AH45" t="str">
            <v>liquid</v>
          </cell>
          <cell r="AI45" t="str">
            <v>vapor</v>
          </cell>
          <cell r="AJ45" t="str">
            <v>liquid</v>
          </cell>
          <cell r="AK45" t="str">
            <v>vapor</v>
          </cell>
          <cell r="AL45" t="str">
            <v>liquid</v>
          </cell>
          <cell r="AM45" t="str">
            <v>vapor</v>
          </cell>
          <cell r="AN45" t="str">
            <v>liquid</v>
          </cell>
          <cell r="AO45" t="str">
            <v>vapor</v>
          </cell>
          <cell r="AP45" t="str">
            <v>liquid</v>
          </cell>
          <cell r="AQ45" t="str">
            <v>vapor</v>
          </cell>
          <cell r="AR45" t="str">
            <v>liquid</v>
          </cell>
          <cell r="AS45" t="str">
            <v>vapor</v>
          </cell>
          <cell r="AT45" t="str">
            <v>liquid</v>
          </cell>
          <cell r="AU45" t="str">
            <v>vapor</v>
          </cell>
          <cell r="AV45" t="str">
            <v>liquid</v>
          </cell>
          <cell r="AW45" t="str">
            <v>vapor</v>
          </cell>
          <cell r="AX45" t="str">
            <v>liquid</v>
          </cell>
          <cell r="AY45" t="str">
            <v>vapor</v>
          </cell>
          <cell r="AZ45" t="str">
            <v>liquid</v>
          </cell>
          <cell r="BA45" t="str">
            <v>vapor</v>
          </cell>
          <cell r="BB45" t="str">
            <v>liquid</v>
          </cell>
          <cell r="BC45" t="str">
            <v>vapor</v>
          </cell>
          <cell r="BD45" t="str">
            <v>liquid</v>
          </cell>
          <cell r="BE45" t="str">
            <v>vapor</v>
          </cell>
          <cell r="BF45" t="str">
            <v>liquid</v>
          </cell>
          <cell r="BG45" t="str">
            <v>vapor</v>
          </cell>
          <cell r="BH45" t="str">
            <v>liquid</v>
          </cell>
          <cell r="BI45" t="str">
            <v>vapor</v>
          </cell>
          <cell r="BJ45" t="str">
            <v>liquid</v>
          </cell>
          <cell r="BK45" t="str">
            <v>vapor</v>
          </cell>
          <cell r="BL45" t="str">
            <v>liquid</v>
          </cell>
          <cell r="BM45" t="str">
            <v>vapor</v>
          </cell>
          <cell r="BN45" t="str">
            <v>liquid</v>
          </cell>
          <cell r="BO45" t="str">
            <v>vapor</v>
          </cell>
          <cell r="BP45" t="str">
            <v>liquid</v>
          </cell>
          <cell r="BQ45" t="str">
            <v>vapor</v>
          </cell>
          <cell r="BR45" t="str">
            <v>liquid</v>
          </cell>
          <cell r="BS45" t="str">
            <v>vapor</v>
          </cell>
          <cell r="BT45" t="str">
            <v>liquid</v>
          </cell>
          <cell r="BU45" t="str">
            <v>vapor</v>
          </cell>
          <cell r="BV45" t="str">
            <v>liquid</v>
          </cell>
          <cell r="BW45" t="str">
            <v>vapor</v>
          </cell>
          <cell r="BX45" t="str">
            <v>liquid</v>
          </cell>
          <cell r="BY45" t="str">
            <v>vapor</v>
          </cell>
          <cell r="BZ45" t="str">
            <v>liquid</v>
          </cell>
          <cell r="CA45" t="str">
            <v>vapor</v>
          </cell>
          <cell r="CB45" t="str">
            <v>liquid</v>
          </cell>
          <cell r="CC45" t="str">
            <v>vapor</v>
          </cell>
          <cell r="CD45" t="str">
            <v>liquid</v>
          </cell>
          <cell r="CE45" t="str">
            <v>vapor</v>
          </cell>
          <cell r="CF45" t="str">
            <v>liquid</v>
          </cell>
          <cell r="CG45" t="str">
            <v>vapor</v>
          </cell>
          <cell r="CH45" t="str">
            <v>liquid</v>
          </cell>
          <cell r="CI45" t="str">
            <v>vapor</v>
          </cell>
          <cell r="CJ45" t="str">
            <v>liquid</v>
          </cell>
          <cell r="CK45" t="str">
            <v>vapor</v>
          </cell>
          <cell r="CL45" t="str">
            <v>liquid</v>
          </cell>
          <cell r="CM45" t="str">
            <v>vapor</v>
          </cell>
          <cell r="CN45" t="str">
            <v>liquid</v>
          </cell>
          <cell r="CO45" t="str">
            <v>vapor</v>
          </cell>
          <cell r="CP45" t="str">
            <v>liquid</v>
          </cell>
          <cell r="CQ45" t="str">
            <v>vapor</v>
          </cell>
          <cell r="CR45" t="str">
            <v>liquid</v>
          </cell>
          <cell r="CS45" t="str">
            <v>vapor</v>
          </cell>
          <cell r="CT45" t="str">
            <v>liquid</v>
          </cell>
          <cell r="CU45" t="str">
            <v>vapor</v>
          </cell>
          <cell r="CV45" t="str">
            <v>liquid</v>
          </cell>
          <cell r="CW45" t="str">
            <v>vapor</v>
          </cell>
          <cell r="CX45" t="str">
            <v>liquid</v>
          </cell>
          <cell r="CY45" t="str">
            <v>vapor</v>
          </cell>
          <cell r="CZ45" t="str">
            <v>liquid</v>
          </cell>
          <cell r="DA45" t="str">
            <v>vapor</v>
          </cell>
          <cell r="DB45" t="str">
            <v>liquid</v>
          </cell>
          <cell r="DC45" t="str">
            <v>vapor</v>
          </cell>
          <cell r="DD45" t="str">
            <v>liquid</v>
          </cell>
          <cell r="DE45" t="str">
            <v>vapor</v>
          </cell>
          <cell r="DF45" t="str">
            <v>liquid</v>
          </cell>
          <cell r="DG45" t="str">
            <v>vapor</v>
          </cell>
          <cell r="DH45" t="str">
            <v>liquid</v>
          </cell>
          <cell r="DI45" t="str">
            <v>vapor</v>
          </cell>
          <cell r="DJ45" t="str">
            <v>liquid</v>
          </cell>
          <cell r="DK45" t="str">
            <v>vapor</v>
          </cell>
          <cell r="DL45" t="str">
            <v>liquid</v>
          </cell>
          <cell r="DM45" t="str">
            <v>vapor</v>
          </cell>
          <cell r="DN45" t="str">
            <v>liquid</v>
          </cell>
          <cell r="DO45" t="str">
            <v>vapor</v>
          </cell>
          <cell r="DP45" t="str">
            <v>liquid</v>
          </cell>
          <cell r="DQ45" t="str">
            <v>vapor</v>
          </cell>
          <cell r="DR45" t="str">
            <v>liquid</v>
          </cell>
          <cell r="DS45" t="str">
            <v>vapor</v>
          </cell>
          <cell r="DT45" t="str">
            <v>liquid</v>
          </cell>
          <cell r="DU45" t="str">
            <v>vapor</v>
          </cell>
          <cell r="DV45" t="str">
            <v>liquid</v>
          </cell>
        </row>
        <row r="46">
          <cell r="B46" t="str">
            <v>CH4&amp;V/L</v>
          </cell>
          <cell r="C46" t="str">
            <v>kmol/h</v>
          </cell>
          <cell r="D46">
            <v>25</v>
          </cell>
          <cell r="K46">
            <v>464.159999953584</v>
          </cell>
          <cell r="L46">
            <v>1E-08</v>
          </cell>
          <cell r="M46">
            <v>1.559999997972E-16</v>
          </cell>
          <cell r="N46">
            <v>1E-08</v>
          </cell>
          <cell r="O46">
            <v>464.159999953584</v>
          </cell>
          <cell r="P46">
            <v>1E-08</v>
          </cell>
          <cell r="Q46">
            <v>464.159999953584</v>
          </cell>
          <cell r="R46">
            <v>1E-08</v>
          </cell>
          <cell r="S46">
            <v>464.159999953584</v>
          </cell>
          <cell r="T46">
            <v>1E-08</v>
          </cell>
          <cell r="U46">
            <v>1.5085199980389242E-16</v>
          </cell>
          <cell r="V46">
            <v>1E-08</v>
          </cell>
          <cell r="W46">
            <v>464.159999953584</v>
          </cell>
          <cell r="X46">
            <v>1E-08</v>
          </cell>
          <cell r="Y46">
            <v>464.1600000862008</v>
          </cell>
          <cell r="Z46">
            <v>1E-08</v>
          </cell>
          <cell r="AA46">
            <v>464.1600000862008</v>
          </cell>
          <cell r="AB46">
            <v>1E-08</v>
          </cell>
          <cell r="AC46">
            <v>427.6181249117158</v>
          </cell>
          <cell r="AD46">
            <v>1E-08</v>
          </cell>
          <cell r="AE46">
            <v>1.8102239976467066E-17</v>
          </cell>
          <cell r="AF46">
            <v>1E-08</v>
          </cell>
          <cell r="AG46">
            <v>427.6181249117158</v>
          </cell>
          <cell r="AH46">
            <v>1E-08</v>
          </cell>
          <cell r="AI46">
            <v>427.618125171001</v>
          </cell>
          <cell r="AJ46">
            <v>1E-08</v>
          </cell>
          <cell r="AK46">
            <v>427.618125171001</v>
          </cell>
          <cell r="AL46">
            <v>1E-08</v>
          </cell>
          <cell r="AM46">
            <v>88.86358282750496</v>
          </cell>
          <cell r="AN46">
            <v>1E-08</v>
          </cell>
          <cell r="AO46">
            <v>88.86358282750496</v>
          </cell>
          <cell r="AP46">
            <v>1E-08</v>
          </cell>
          <cell r="AQ46">
            <v>88.86358282750496</v>
          </cell>
          <cell r="AR46">
            <v>1E-08</v>
          </cell>
          <cell r="AS46">
            <v>88.86358282750494</v>
          </cell>
          <cell r="AT46">
            <v>1E-08</v>
          </cell>
          <cell r="AU46">
            <v>88.86358282750494</v>
          </cell>
          <cell r="AV46">
            <v>1E-08</v>
          </cell>
          <cell r="AW46">
            <v>88.86358282750494</v>
          </cell>
          <cell r="AX46">
            <v>1E-08</v>
          </cell>
          <cell r="AY46">
            <v>88.86358282750494</v>
          </cell>
          <cell r="AZ46">
            <v>1E-08</v>
          </cell>
          <cell r="BA46">
            <v>88.86358282750494</v>
          </cell>
          <cell r="BB46">
            <v>1E-08</v>
          </cell>
          <cell r="BC46">
            <v>88.86358282750494</v>
          </cell>
          <cell r="BD46">
            <v>1E-08</v>
          </cell>
          <cell r="BE46">
            <v>88.86358282750494</v>
          </cell>
          <cell r="BF46">
            <v>1E-08</v>
          </cell>
          <cell r="BG46">
            <v>88.86358282750494</v>
          </cell>
          <cell r="BH46">
            <v>1E-08</v>
          </cell>
          <cell r="BI46">
            <v>88.86358282750494</v>
          </cell>
          <cell r="BJ46">
            <v>1E-08</v>
          </cell>
          <cell r="BK46">
            <v>88.86358282750494</v>
          </cell>
          <cell r="BL46">
            <v>1E-08</v>
          </cell>
          <cell r="BM46">
            <v>1E-08</v>
          </cell>
          <cell r="BN46">
            <v>1E-08</v>
          </cell>
          <cell r="BO46">
            <v>1.392479999860752E-07</v>
          </cell>
          <cell r="BP46">
            <v>1E-08</v>
          </cell>
          <cell r="BQ46">
            <v>88.86358282750496</v>
          </cell>
          <cell r="BR46">
            <v>1E-08</v>
          </cell>
          <cell r="BS46">
            <v>1.2640239765294888E-07</v>
          </cell>
          <cell r="BT46">
            <v>1E-08</v>
          </cell>
          <cell r="BU46">
            <v>88.86358270110254</v>
          </cell>
          <cell r="BV46">
            <v>1E-08</v>
          </cell>
          <cell r="BW46">
            <v>1.1999999998800013E-07</v>
          </cell>
          <cell r="BX46">
            <v>1E-08</v>
          </cell>
          <cell r="BY46">
            <v>88.86358270110254</v>
          </cell>
          <cell r="BZ46">
            <v>1E-08</v>
          </cell>
          <cell r="CA46">
            <v>1.6226553497181044E-07</v>
          </cell>
          <cell r="CB46">
            <v>1E-08</v>
          </cell>
          <cell r="CC46">
            <v>1E-08</v>
          </cell>
          <cell r="CD46">
            <v>1E-08</v>
          </cell>
          <cell r="CE46">
            <v>1E-08</v>
          </cell>
          <cell r="CF46">
            <v>1E-08</v>
          </cell>
          <cell r="CG46">
            <v>464.159999953584</v>
          </cell>
          <cell r="CH46">
            <v>1E-08</v>
          </cell>
          <cell r="CI46">
            <v>58.386533222097604</v>
          </cell>
          <cell r="CJ46">
            <v>1E-08</v>
          </cell>
          <cell r="CK46">
            <v>6.394779507793867E-08</v>
          </cell>
          <cell r="CL46">
            <v>1E-08</v>
          </cell>
          <cell r="CM46">
            <v>1E-08</v>
          </cell>
          <cell r="CN46">
            <v>1E-08</v>
          </cell>
          <cell r="CO46">
            <v>1E-08</v>
          </cell>
          <cell r="CP46">
            <v>1E-08</v>
          </cell>
          <cell r="CQ46">
            <v>2E-08</v>
          </cell>
          <cell r="CR46">
            <v>1E-08</v>
          </cell>
          <cell r="CS46">
            <v>2.371592672008081E-07</v>
          </cell>
          <cell r="CT46">
            <v>1E-08</v>
          </cell>
          <cell r="CU46">
            <v>2.371592672008081E-07</v>
          </cell>
          <cell r="CV46">
            <v>1E-08</v>
          </cell>
          <cell r="CW46">
            <v>1.689542397803595E-16</v>
          </cell>
          <cell r="CX46">
            <v>1E-08</v>
          </cell>
          <cell r="CY46">
            <v>1.1049999985634998E-16</v>
          </cell>
          <cell r="CZ46">
            <v>1E-08</v>
          </cell>
          <cell r="DA46">
            <v>2.794542396367095E-16</v>
          </cell>
          <cell r="DB46">
            <v>1E-08</v>
          </cell>
          <cell r="DC46">
            <v>3.6544015890367967E-16</v>
          </cell>
          <cell r="DD46">
            <v>1E-08</v>
          </cell>
          <cell r="DE46">
            <v>2.371592672008081E-07</v>
          </cell>
          <cell r="DF46">
            <v>1E-08</v>
          </cell>
          <cell r="DG46">
            <v>2.371592672008081E-07</v>
          </cell>
          <cell r="DH46">
            <v>1E-08</v>
          </cell>
          <cell r="DI46">
            <v>2.371592672008081E-07</v>
          </cell>
          <cell r="DJ46">
            <v>1E-08</v>
          </cell>
          <cell r="DK46">
            <v>2.2621333004974912E-07</v>
          </cell>
          <cell r="DL46">
            <v>1E-08</v>
          </cell>
          <cell r="DM46">
            <v>2.2621511731851638E-07</v>
          </cell>
          <cell r="DN46">
            <v>1E-08</v>
          </cell>
          <cell r="DO46">
            <v>2.371592672008081E-07</v>
          </cell>
          <cell r="DP46">
            <v>1E-08</v>
          </cell>
          <cell r="DQ46">
            <v>3.6544015890367967E-16</v>
          </cell>
          <cell r="DR46">
            <v>1E-08</v>
          </cell>
          <cell r="DS46">
            <v>3.6544015890367967E-16</v>
          </cell>
          <cell r="DT46">
            <v>1E-08</v>
          </cell>
          <cell r="DU46">
            <v>3.6544015890367967E-16</v>
          </cell>
          <cell r="DV46">
            <v>1E-08</v>
          </cell>
        </row>
        <row r="47">
          <cell r="B47" t="str">
            <v>C2H6&amp;V/L</v>
          </cell>
          <cell r="C47" t="str">
            <v>kmol/h</v>
          </cell>
          <cell r="D47">
            <v>26</v>
          </cell>
          <cell r="K47">
            <v>4.64159999953584E-08</v>
          </cell>
          <cell r="L47">
            <v>1E-08</v>
          </cell>
          <cell r="M47">
            <v>1.559999997972E-16</v>
          </cell>
          <cell r="N47">
            <v>1E-08</v>
          </cell>
          <cell r="O47">
            <v>4.64159999953584E-08</v>
          </cell>
          <cell r="P47">
            <v>1E-08</v>
          </cell>
          <cell r="Q47">
            <v>4.64159999953584E-08</v>
          </cell>
          <cell r="R47">
            <v>1E-08</v>
          </cell>
          <cell r="S47">
            <v>4.64159999953584E-08</v>
          </cell>
          <cell r="T47">
            <v>1E-08</v>
          </cell>
          <cell r="U47">
            <v>1.5085199980389242E-16</v>
          </cell>
          <cell r="V47">
            <v>1E-08</v>
          </cell>
          <cell r="W47">
            <v>4.6416000146210404E-08</v>
          </cell>
          <cell r="X47">
            <v>1E-08</v>
          </cell>
          <cell r="Y47">
            <v>4.6416000064319285E-08</v>
          </cell>
          <cell r="Z47">
            <v>1E-08</v>
          </cell>
          <cell r="AA47">
            <v>4.6416000064319285E-08</v>
          </cell>
          <cell r="AB47">
            <v>1E-08</v>
          </cell>
          <cell r="AC47">
            <v>1E-08</v>
          </cell>
          <cell r="AD47">
            <v>1E-08</v>
          </cell>
          <cell r="AE47">
            <v>1.8102239976467066E-17</v>
          </cell>
          <cell r="AF47">
            <v>1E-08</v>
          </cell>
          <cell r="AG47">
            <v>1.000000001810224E-08</v>
          </cell>
          <cell r="AH47">
            <v>1E-08</v>
          </cell>
          <cell r="AI47">
            <v>6.096996342726927E-08</v>
          </cell>
          <cell r="AJ47">
            <v>1E-08</v>
          </cell>
          <cell r="AK47">
            <v>6.096996342726927E-08</v>
          </cell>
          <cell r="AL47">
            <v>1E-08</v>
          </cell>
          <cell r="AM47">
            <v>6.096996342726927E-08</v>
          </cell>
          <cell r="AN47">
            <v>1E-08</v>
          </cell>
          <cell r="AO47">
            <v>6.096996342726927E-08</v>
          </cell>
          <cell r="AP47">
            <v>1E-08</v>
          </cell>
          <cell r="AQ47">
            <v>6.096996342726927E-08</v>
          </cell>
          <cell r="AR47">
            <v>1E-08</v>
          </cell>
          <cell r="AS47">
            <v>6.096996342726925E-08</v>
          </cell>
          <cell r="AT47">
            <v>1E-08</v>
          </cell>
          <cell r="AU47">
            <v>6.096996342726925E-08</v>
          </cell>
          <cell r="AV47">
            <v>1E-08</v>
          </cell>
          <cell r="AW47">
            <v>6.096996342726925E-08</v>
          </cell>
          <cell r="AX47">
            <v>1E-08</v>
          </cell>
          <cell r="AY47">
            <v>6.096996342726925E-08</v>
          </cell>
          <cell r="AZ47">
            <v>1E-08</v>
          </cell>
          <cell r="BA47">
            <v>6.096996342726925E-08</v>
          </cell>
          <cell r="BB47">
            <v>1E-08</v>
          </cell>
          <cell r="BC47">
            <v>6.096996342726925E-08</v>
          </cell>
          <cell r="BD47">
            <v>1E-08</v>
          </cell>
          <cell r="BE47">
            <v>6.096996342726925E-08</v>
          </cell>
          <cell r="BF47">
            <v>1E-08</v>
          </cell>
          <cell r="BG47">
            <v>6.096996342726925E-08</v>
          </cell>
          <cell r="BH47">
            <v>1E-08</v>
          </cell>
          <cell r="BI47">
            <v>6.096996342726925E-08</v>
          </cell>
          <cell r="BJ47">
            <v>1E-08</v>
          </cell>
          <cell r="BK47">
            <v>6.096996342726925E-08</v>
          </cell>
          <cell r="BL47">
            <v>1E-08</v>
          </cell>
          <cell r="BM47">
            <v>1E-08</v>
          </cell>
          <cell r="BN47">
            <v>1E-08</v>
          </cell>
          <cell r="BO47">
            <v>1.392479999860752E-07</v>
          </cell>
          <cell r="BP47">
            <v>1E-08</v>
          </cell>
          <cell r="BQ47">
            <v>6.096996342726925E-08</v>
          </cell>
          <cell r="BR47">
            <v>1E-08</v>
          </cell>
          <cell r="BS47">
            <v>1.2640239765294888E-07</v>
          </cell>
          <cell r="BT47">
            <v>1E-08</v>
          </cell>
          <cell r="BU47">
            <v>-6.543243422567963E-08</v>
          </cell>
          <cell r="BV47">
            <v>1E-08</v>
          </cell>
          <cell r="BW47">
            <v>1.1999999998800013E-07</v>
          </cell>
          <cell r="BX47">
            <v>1E-08</v>
          </cell>
          <cell r="BY47">
            <v>-6.543243422567963E-08</v>
          </cell>
          <cell r="BZ47">
            <v>1E-08</v>
          </cell>
          <cell r="CA47">
            <v>1.6226553497181044E-07</v>
          </cell>
          <cell r="CB47">
            <v>1E-08</v>
          </cell>
          <cell r="CC47">
            <v>1E-08</v>
          </cell>
          <cell r="CD47">
            <v>1E-08</v>
          </cell>
          <cell r="CE47">
            <v>1E-08</v>
          </cell>
          <cell r="CF47">
            <v>1E-08</v>
          </cell>
          <cell r="CG47">
            <v>4.64159999953584E-08</v>
          </cell>
          <cell r="CH47">
            <v>1E-08</v>
          </cell>
          <cell r="CI47">
            <v>5.83865332220976E-09</v>
          </cell>
          <cell r="CJ47">
            <v>1E-08</v>
          </cell>
          <cell r="CK47">
            <v>6.394779507793867E-08</v>
          </cell>
          <cell r="CL47">
            <v>1E-08</v>
          </cell>
          <cell r="CM47">
            <v>1E-08</v>
          </cell>
          <cell r="CN47">
            <v>1E-08</v>
          </cell>
          <cell r="CO47">
            <v>1E-08</v>
          </cell>
          <cell r="CP47">
            <v>1E-08</v>
          </cell>
          <cell r="CQ47">
            <v>2E-08</v>
          </cell>
          <cell r="CR47">
            <v>1E-08</v>
          </cell>
          <cell r="CS47">
            <v>2.371592672008081E-07</v>
          </cell>
          <cell r="CT47">
            <v>1E-08</v>
          </cell>
          <cell r="CU47">
            <v>2.371592672008081E-07</v>
          </cell>
          <cell r="CV47">
            <v>1E-08</v>
          </cell>
          <cell r="CW47">
            <v>1.689542397803595E-16</v>
          </cell>
          <cell r="CX47">
            <v>1E-08</v>
          </cell>
          <cell r="CY47">
            <v>1.1049999985634998E-16</v>
          </cell>
          <cell r="CZ47">
            <v>1E-08</v>
          </cell>
          <cell r="DA47">
            <v>2.794542396367095E-16</v>
          </cell>
          <cell r="DB47">
            <v>1E-08</v>
          </cell>
          <cell r="DC47">
            <v>3.6544015890367967E-16</v>
          </cell>
          <cell r="DD47">
            <v>1E-08</v>
          </cell>
          <cell r="DE47">
            <v>2.371592672008081E-07</v>
          </cell>
          <cell r="DF47">
            <v>1E-08</v>
          </cell>
          <cell r="DG47">
            <v>2.371592672008081E-07</v>
          </cell>
          <cell r="DH47">
            <v>1E-08</v>
          </cell>
          <cell r="DI47">
            <v>2.371592672008081E-07</v>
          </cell>
          <cell r="DJ47">
            <v>1E-08</v>
          </cell>
          <cell r="DK47">
            <v>2.2621333004974912E-07</v>
          </cell>
          <cell r="DL47">
            <v>1E-08</v>
          </cell>
          <cell r="DM47">
            <v>2.2621511731851638E-07</v>
          </cell>
          <cell r="DN47">
            <v>1E-08</v>
          </cell>
          <cell r="DO47">
            <v>2.371592672008081E-07</v>
          </cell>
          <cell r="DP47">
            <v>1E-08</v>
          </cell>
          <cell r="DQ47">
            <v>3.6544015890367967E-16</v>
          </cell>
          <cell r="DR47">
            <v>1E-08</v>
          </cell>
          <cell r="DS47">
            <v>3.6544015890367967E-16</v>
          </cell>
          <cell r="DT47">
            <v>1E-08</v>
          </cell>
          <cell r="DU47">
            <v>3.6544015890367967E-16</v>
          </cell>
          <cell r="DV47">
            <v>1E-08</v>
          </cell>
        </row>
        <row r="48">
          <cell r="B48" t="str">
            <v>C3H8&amp;V/L</v>
          </cell>
          <cell r="C48" t="str">
            <v>kmol/h</v>
          </cell>
          <cell r="D48">
            <v>27</v>
          </cell>
          <cell r="K48">
            <v>4.64159999953584E-08</v>
          </cell>
          <cell r="L48">
            <v>1E-08</v>
          </cell>
          <cell r="M48">
            <v>1.559999997972E-16</v>
          </cell>
          <cell r="N48">
            <v>1E-08</v>
          </cell>
          <cell r="O48">
            <v>4.64159999953584E-08</v>
          </cell>
          <cell r="P48">
            <v>1E-08</v>
          </cell>
          <cell r="Q48">
            <v>4.64159999953584E-08</v>
          </cell>
          <cell r="R48">
            <v>1E-08</v>
          </cell>
          <cell r="S48">
            <v>4.64159999953584E-08</v>
          </cell>
          <cell r="T48">
            <v>1E-08</v>
          </cell>
          <cell r="U48">
            <v>1.5085199980389242E-16</v>
          </cell>
          <cell r="V48">
            <v>1E-08</v>
          </cell>
          <cell r="W48">
            <v>4.6416000146210404E-08</v>
          </cell>
          <cell r="X48">
            <v>1E-08</v>
          </cell>
          <cell r="Y48">
            <v>4.6416000064319285E-08</v>
          </cell>
          <cell r="Z48">
            <v>1E-08</v>
          </cell>
          <cell r="AA48">
            <v>4.6416000064319285E-08</v>
          </cell>
          <cell r="AB48">
            <v>1E-08</v>
          </cell>
          <cell r="AC48">
            <v>1E-08</v>
          </cell>
          <cell r="AD48">
            <v>1E-08</v>
          </cell>
          <cell r="AE48">
            <v>1.8102239976467066E-17</v>
          </cell>
          <cell r="AF48">
            <v>1E-08</v>
          </cell>
          <cell r="AG48">
            <v>1.000000001810224E-08</v>
          </cell>
          <cell r="AH48">
            <v>1E-08</v>
          </cell>
          <cell r="AI48">
            <v>6.096996342726927E-08</v>
          </cell>
          <cell r="AJ48">
            <v>1E-08</v>
          </cell>
          <cell r="AK48">
            <v>6.096996342726927E-08</v>
          </cell>
          <cell r="AL48">
            <v>1E-08</v>
          </cell>
          <cell r="AM48">
            <v>6.096996342726927E-08</v>
          </cell>
          <cell r="AN48">
            <v>1E-08</v>
          </cell>
          <cell r="AO48">
            <v>6.096996342726927E-08</v>
          </cell>
          <cell r="AP48">
            <v>1E-08</v>
          </cell>
          <cell r="AQ48">
            <v>6.096996342726927E-08</v>
          </cell>
          <cell r="AR48">
            <v>1E-08</v>
          </cell>
          <cell r="AS48">
            <v>6.096996342726925E-08</v>
          </cell>
          <cell r="AT48">
            <v>1E-08</v>
          </cell>
          <cell r="AU48">
            <v>6.096996342726925E-08</v>
          </cell>
          <cell r="AV48">
            <v>1E-08</v>
          </cell>
          <cell r="AW48">
            <v>6.096996342726925E-08</v>
          </cell>
          <cell r="AX48">
            <v>1E-08</v>
          </cell>
          <cell r="AY48">
            <v>6.096996342726925E-08</v>
          </cell>
          <cell r="AZ48">
            <v>1E-08</v>
          </cell>
          <cell r="BA48">
            <v>6.096996342726925E-08</v>
          </cell>
          <cell r="BB48">
            <v>1E-08</v>
          </cell>
          <cell r="BC48">
            <v>6.096996342726925E-08</v>
          </cell>
          <cell r="BD48">
            <v>1E-08</v>
          </cell>
          <cell r="BE48">
            <v>6.096996342726925E-08</v>
          </cell>
          <cell r="BF48">
            <v>1E-08</v>
          </cell>
          <cell r="BG48">
            <v>6.096996342726925E-08</v>
          </cell>
          <cell r="BH48">
            <v>1E-08</v>
          </cell>
          <cell r="BI48">
            <v>6.096996342726925E-08</v>
          </cell>
          <cell r="BJ48">
            <v>1E-08</v>
          </cell>
          <cell r="BK48">
            <v>6.096996342726925E-08</v>
          </cell>
          <cell r="BL48">
            <v>1E-08</v>
          </cell>
          <cell r="BM48">
            <v>1E-08</v>
          </cell>
          <cell r="BN48">
            <v>1E-08</v>
          </cell>
          <cell r="BO48">
            <v>1.392479999860752E-07</v>
          </cell>
          <cell r="BP48">
            <v>1E-08</v>
          </cell>
          <cell r="BQ48">
            <v>6.096996342726925E-08</v>
          </cell>
          <cell r="BR48">
            <v>1E-08</v>
          </cell>
          <cell r="BS48">
            <v>1.2640239765294888E-07</v>
          </cell>
          <cell r="BT48">
            <v>1E-08</v>
          </cell>
          <cell r="BU48">
            <v>-6.543243422567963E-08</v>
          </cell>
          <cell r="BV48">
            <v>1E-08</v>
          </cell>
          <cell r="BW48">
            <v>1.1999999998800013E-07</v>
          </cell>
          <cell r="BX48">
            <v>1E-08</v>
          </cell>
          <cell r="BY48">
            <v>-6.543243422567963E-08</v>
          </cell>
          <cell r="BZ48">
            <v>1E-08</v>
          </cell>
          <cell r="CA48">
            <v>1.6226553497181044E-07</v>
          </cell>
          <cell r="CB48">
            <v>1E-08</v>
          </cell>
          <cell r="CC48">
            <v>1E-08</v>
          </cell>
          <cell r="CD48">
            <v>1E-08</v>
          </cell>
          <cell r="CE48">
            <v>1E-08</v>
          </cell>
          <cell r="CF48">
            <v>1E-08</v>
          </cell>
          <cell r="CG48">
            <v>4.64159999953584E-08</v>
          </cell>
          <cell r="CH48">
            <v>1E-08</v>
          </cell>
          <cell r="CI48">
            <v>5.83865332220976E-09</v>
          </cell>
          <cell r="CJ48">
            <v>1E-08</v>
          </cell>
          <cell r="CK48">
            <v>6.394779507793867E-08</v>
          </cell>
          <cell r="CL48">
            <v>1E-08</v>
          </cell>
          <cell r="CM48">
            <v>1E-08</v>
          </cell>
          <cell r="CN48">
            <v>1E-08</v>
          </cell>
          <cell r="CO48">
            <v>1E-08</v>
          </cell>
          <cell r="CP48">
            <v>1E-08</v>
          </cell>
          <cell r="CQ48">
            <v>2E-08</v>
          </cell>
          <cell r="CR48">
            <v>1E-08</v>
          </cell>
          <cell r="CS48">
            <v>2.371592672008081E-07</v>
          </cell>
          <cell r="CT48">
            <v>1E-08</v>
          </cell>
          <cell r="CU48">
            <v>2.371592672008081E-07</v>
          </cell>
          <cell r="CV48">
            <v>1E-08</v>
          </cell>
          <cell r="CW48">
            <v>1.689542397803595E-16</v>
          </cell>
          <cell r="CX48">
            <v>1E-08</v>
          </cell>
          <cell r="CY48">
            <v>1.1049999985634998E-16</v>
          </cell>
          <cell r="CZ48">
            <v>1E-08</v>
          </cell>
          <cell r="DA48">
            <v>2.794542396367095E-16</v>
          </cell>
          <cell r="DB48">
            <v>1E-08</v>
          </cell>
          <cell r="DC48">
            <v>3.6544015890367967E-16</v>
          </cell>
          <cell r="DD48">
            <v>1E-08</v>
          </cell>
          <cell r="DE48">
            <v>2.371592672008081E-07</v>
          </cell>
          <cell r="DF48">
            <v>1E-08</v>
          </cell>
          <cell r="DG48">
            <v>2.371592672008081E-07</v>
          </cell>
          <cell r="DH48">
            <v>1E-08</v>
          </cell>
          <cell r="DI48">
            <v>2.371592672008081E-07</v>
          </cell>
          <cell r="DJ48">
            <v>1E-08</v>
          </cell>
          <cell r="DK48">
            <v>2.2621333004974912E-07</v>
          </cell>
          <cell r="DL48">
            <v>1E-08</v>
          </cell>
          <cell r="DM48">
            <v>2.2621511731851638E-07</v>
          </cell>
          <cell r="DN48">
            <v>1E-08</v>
          </cell>
          <cell r="DO48">
            <v>2.371592672008081E-07</v>
          </cell>
          <cell r="DP48">
            <v>1E-08</v>
          </cell>
          <cell r="DQ48">
            <v>3.6544015890367967E-16</v>
          </cell>
          <cell r="DR48">
            <v>1E-08</v>
          </cell>
          <cell r="DS48">
            <v>3.6544015890367967E-16</v>
          </cell>
          <cell r="DT48">
            <v>1E-08</v>
          </cell>
          <cell r="DU48">
            <v>3.6544015890367967E-16</v>
          </cell>
          <cell r="DV48">
            <v>1E-08</v>
          </cell>
        </row>
        <row r="49">
          <cell r="B49" t="str">
            <v>C4H10&amp;V/L</v>
          </cell>
          <cell r="C49" t="str">
            <v>kmol/h</v>
          </cell>
          <cell r="D49">
            <v>28</v>
          </cell>
          <cell r="K49">
            <v>4.64159999953584E-08</v>
          </cell>
          <cell r="L49">
            <v>1E-08</v>
          </cell>
          <cell r="M49">
            <v>1.559999997972E-16</v>
          </cell>
          <cell r="N49">
            <v>1E-08</v>
          </cell>
          <cell r="O49">
            <v>4.64159999953584E-08</v>
          </cell>
          <cell r="P49">
            <v>1E-08</v>
          </cell>
          <cell r="Q49">
            <v>4.64159999953584E-08</v>
          </cell>
          <cell r="R49">
            <v>1E-08</v>
          </cell>
          <cell r="S49">
            <v>4.64159999953584E-08</v>
          </cell>
          <cell r="T49">
            <v>1E-08</v>
          </cell>
          <cell r="U49">
            <v>1.5085199980389242E-16</v>
          </cell>
          <cell r="V49">
            <v>1E-08</v>
          </cell>
          <cell r="W49">
            <v>4.6416000146210404E-08</v>
          </cell>
          <cell r="X49">
            <v>1E-08</v>
          </cell>
          <cell r="Y49">
            <v>4.6416000064319285E-08</v>
          </cell>
          <cell r="Z49">
            <v>1E-08</v>
          </cell>
          <cell r="AA49">
            <v>4.6416000064319285E-08</v>
          </cell>
          <cell r="AB49">
            <v>1E-08</v>
          </cell>
          <cell r="AC49">
            <v>1E-08</v>
          </cell>
          <cell r="AD49">
            <v>1E-08</v>
          </cell>
          <cell r="AE49">
            <v>1.8102239976467066E-17</v>
          </cell>
          <cell r="AF49">
            <v>1E-08</v>
          </cell>
          <cell r="AG49">
            <v>1.000000001810224E-08</v>
          </cell>
          <cell r="AH49">
            <v>1E-08</v>
          </cell>
          <cell r="AI49">
            <v>6.096996342726927E-08</v>
          </cell>
          <cell r="AJ49">
            <v>1E-08</v>
          </cell>
          <cell r="AK49">
            <v>6.096996342726927E-08</v>
          </cell>
          <cell r="AL49">
            <v>1E-08</v>
          </cell>
          <cell r="AM49">
            <v>6.096996342726927E-08</v>
          </cell>
          <cell r="AN49">
            <v>1E-08</v>
          </cell>
          <cell r="AO49">
            <v>6.096996342726927E-08</v>
          </cell>
          <cell r="AP49">
            <v>1E-08</v>
          </cell>
          <cell r="AQ49">
            <v>6.096996342726927E-08</v>
          </cell>
          <cell r="AR49">
            <v>1E-08</v>
          </cell>
          <cell r="AS49">
            <v>6.096996342726925E-08</v>
          </cell>
          <cell r="AT49">
            <v>1E-08</v>
          </cell>
          <cell r="AU49">
            <v>6.096996342726925E-08</v>
          </cell>
          <cell r="AV49">
            <v>1E-08</v>
          </cell>
          <cell r="AW49">
            <v>6.096996342726925E-08</v>
          </cell>
          <cell r="AX49">
            <v>1E-08</v>
          </cell>
          <cell r="AY49">
            <v>6.096996342726925E-08</v>
          </cell>
          <cell r="AZ49">
            <v>1E-08</v>
          </cell>
          <cell r="BA49">
            <v>6.096996342726925E-08</v>
          </cell>
          <cell r="BB49">
            <v>1E-08</v>
          </cell>
          <cell r="BC49">
            <v>6.096996342726925E-08</v>
          </cell>
          <cell r="BD49">
            <v>1E-08</v>
          </cell>
          <cell r="BE49">
            <v>6.096996342726925E-08</v>
          </cell>
          <cell r="BF49">
            <v>1E-08</v>
          </cell>
          <cell r="BG49">
            <v>6.096996342726925E-08</v>
          </cell>
          <cell r="BH49">
            <v>1E-08</v>
          </cell>
          <cell r="BI49">
            <v>6.096996342726925E-08</v>
          </cell>
          <cell r="BJ49">
            <v>1E-08</v>
          </cell>
          <cell r="BK49">
            <v>6.096996342726925E-08</v>
          </cell>
          <cell r="BL49">
            <v>1E-08</v>
          </cell>
          <cell r="BM49">
            <v>1E-08</v>
          </cell>
          <cell r="BN49">
            <v>1E-08</v>
          </cell>
          <cell r="BO49">
            <v>1.392479999860752E-07</v>
          </cell>
          <cell r="BP49">
            <v>1E-08</v>
          </cell>
          <cell r="BQ49">
            <v>6.096996342726925E-08</v>
          </cell>
          <cell r="BR49">
            <v>1E-08</v>
          </cell>
          <cell r="BS49">
            <v>1.2640239765294888E-07</v>
          </cell>
          <cell r="BT49">
            <v>1E-08</v>
          </cell>
          <cell r="BU49">
            <v>-6.543243422567963E-08</v>
          </cell>
          <cell r="BV49">
            <v>1E-08</v>
          </cell>
          <cell r="BW49">
            <v>1.1999999998800013E-07</v>
          </cell>
          <cell r="BX49">
            <v>1E-08</v>
          </cell>
          <cell r="BY49">
            <v>-6.543243422567963E-08</v>
          </cell>
          <cell r="BZ49">
            <v>1E-08</v>
          </cell>
          <cell r="CA49">
            <v>1.6226553497181044E-07</v>
          </cell>
          <cell r="CB49">
            <v>1E-08</v>
          </cell>
          <cell r="CC49">
            <v>1E-08</v>
          </cell>
          <cell r="CD49">
            <v>1E-08</v>
          </cell>
          <cell r="CE49">
            <v>1E-08</v>
          </cell>
          <cell r="CF49">
            <v>1E-08</v>
          </cell>
          <cell r="CG49">
            <v>4.64159999953584E-08</v>
          </cell>
          <cell r="CH49">
            <v>1E-08</v>
          </cell>
          <cell r="CI49">
            <v>5.83865332220976E-09</v>
          </cell>
          <cell r="CJ49">
            <v>1E-08</v>
          </cell>
          <cell r="CK49">
            <v>6.394779507793867E-08</v>
          </cell>
          <cell r="CL49">
            <v>1E-08</v>
          </cell>
          <cell r="CM49">
            <v>1E-08</v>
          </cell>
          <cell r="CN49">
            <v>1E-08</v>
          </cell>
          <cell r="CO49">
            <v>1E-08</v>
          </cell>
          <cell r="CP49">
            <v>1E-08</v>
          </cell>
          <cell r="CQ49">
            <v>2E-08</v>
          </cell>
          <cell r="CR49">
            <v>1E-08</v>
          </cell>
          <cell r="CS49">
            <v>2.371592672008081E-07</v>
          </cell>
          <cell r="CT49">
            <v>1E-08</v>
          </cell>
          <cell r="CU49">
            <v>2.371592672008081E-07</v>
          </cell>
          <cell r="CV49">
            <v>1E-08</v>
          </cell>
          <cell r="CW49">
            <v>1.689542397803595E-16</v>
          </cell>
          <cell r="CX49">
            <v>1E-08</v>
          </cell>
          <cell r="CY49">
            <v>1.1049999985634998E-16</v>
          </cell>
          <cell r="CZ49">
            <v>1E-08</v>
          </cell>
          <cell r="DA49">
            <v>2.794542396367095E-16</v>
          </cell>
          <cell r="DB49">
            <v>1E-08</v>
          </cell>
          <cell r="DC49">
            <v>3.6544015890367967E-16</v>
          </cell>
          <cell r="DD49">
            <v>1E-08</v>
          </cell>
          <cell r="DE49">
            <v>2.371592672008081E-07</v>
          </cell>
          <cell r="DF49">
            <v>1E-08</v>
          </cell>
          <cell r="DG49">
            <v>2.371592672008081E-07</v>
          </cell>
          <cell r="DH49">
            <v>1E-08</v>
          </cell>
          <cell r="DI49">
            <v>2.371592672008081E-07</v>
          </cell>
          <cell r="DJ49">
            <v>1E-08</v>
          </cell>
          <cell r="DK49">
            <v>2.2621333004974912E-07</v>
          </cell>
          <cell r="DL49">
            <v>1E-08</v>
          </cell>
          <cell r="DM49">
            <v>2.2621511731851638E-07</v>
          </cell>
          <cell r="DN49">
            <v>1E-08</v>
          </cell>
          <cell r="DO49">
            <v>2.371592672008081E-07</v>
          </cell>
          <cell r="DP49">
            <v>1E-08</v>
          </cell>
          <cell r="DQ49">
            <v>3.6544015890367967E-16</v>
          </cell>
          <cell r="DR49">
            <v>1E-08</v>
          </cell>
          <cell r="DS49">
            <v>3.6544015890367967E-16</v>
          </cell>
          <cell r="DT49">
            <v>1E-08</v>
          </cell>
          <cell r="DU49">
            <v>3.6544015890367967E-16</v>
          </cell>
          <cell r="DV49">
            <v>1E-08</v>
          </cell>
        </row>
        <row r="50">
          <cell r="B50" t="str">
            <v>C5H12&amp;V/L</v>
          </cell>
          <cell r="C50" t="str">
            <v>kmol/h</v>
          </cell>
          <cell r="D50">
            <v>29</v>
          </cell>
          <cell r="K50">
            <v>4.64159999953584E-08</v>
          </cell>
          <cell r="L50">
            <v>1E-08</v>
          </cell>
          <cell r="M50">
            <v>1.559999997972E-16</v>
          </cell>
          <cell r="N50">
            <v>1E-08</v>
          </cell>
          <cell r="O50">
            <v>4.64159999953584E-08</v>
          </cell>
          <cell r="P50">
            <v>1E-08</v>
          </cell>
          <cell r="Q50">
            <v>4.64159999953584E-08</v>
          </cell>
          <cell r="R50">
            <v>1E-08</v>
          </cell>
          <cell r="S50">
            <v>4.64159999953584E-08</v>
          </cell>
          <cell r="T50">
            <v>1E-08</v>
          </cell>
          <cell r="U50">
            <v>1.5085199980389242E-16</v>
          </cell>
          <cell r="V50">
            <v>1E-08</v>
          </cell>
          <cell r="W50">
            <v>4.6416000146210404E-08</v>
          </cell>
          <cell r="X50">
            <v>1E-08</v>
          </cell>
          <cell r="Y50">
            <v>4.6416000064319285E-08</v>
          </cell>
          <cell r="Z50">
            <v>1E-08</v>
          </cell>
          <cell r="AA50">
            <v>4.6416000064319285E-08</v>
          </cell>
          <cell r="AB50">
            <v>1E-08</v>
          </cell>
          <cell r="AC50">
            <v>1E-08</v>
          </cell>
          <cell r="AD50">
            <v>1E-08</v>
          </cell>
          <cell r="AE50">
            <v>1.8102239976467066E-17</v>
          </cell>
          <cell r="AF50">
            <v>1E-08</v>
          </cell>
          <cell r="AG50">
            <v>1.000000001810224E-08</v>
          </cell>
          <cell r="AH50">
            <v>1E-08</v>
          </cell>
          <cell r="AI50">
            <v>6.096996342726927E-08</v>
          </cell>
          <cell r="AJ50">
            <v>1E-08</v>
          </cell>
          <cell r="AK50">
            <v>6.096996342726927E-08</v>
          </cell>
          <cell r="AL50">
            <v>1E-08</v>
          </cell>
          <cell r="AM50">
            <v>6.096996342726927E-08</v>
          </cell>
          <cell r="AN50">
            <v>1E-08</v>
          </cell>
          <cell r="AO50">
            <v>6.096996342726927E-08</v>
          </cell>
          <cell r="AP50">
            <v>1E-08</v>
          </cell>
          <cell r="AQ50">
            <v>6.096996342726927E-08</v>
          </cell>
          <cell r="AR50">
            <v>1E-08</v>
          </cell>
          <cell r="AS50">
            <v>6.096996342726925E-08</v>
          </cell>
          <cell r="AT50">
            <v>1E-08</v>
          </cell>
          <cell r="AU50">
            <v>6.096996342726925E-08</v>
          </cell>
          <cell r="AV50">
            <v>1E-08</v>
          </cell>
          <cell r="AW50">
            <v>6.096996342726925E-08</v>
          </cell>
          <cell r="AX50">
            <v>1E-08</v>
          </cell>
          <cell r="AY50">
            <v>6.096996342726925E-08</v>
          </cell>
          <cell r="AZ50">
            <v>1E-08</v>
          </cell>
          <cell r="BA50">
            <v>6.096996342726925E-08</v>
          </cell>
          <cell r="BB50">
            <v>1E-08</v>
          </cell>
          <cell r="BC50">
            <v>6.096996342726925E-08</v>
          </cell>
          <cell r="BD50">
            <v>1E-08</v>
          </cell>
          <cell r="BE50">
            <v>6.096996342726925E-08</v>
          </cell>
          <cell r="BF50">
            <v>1E-08</v>
          </cell>
          <cell r="BG50">
            <v>6.096996342726925E-08</v>
          </cell>
          <cell r="BH50">
            <v>1E-08</v>
          </cell>
          <cell r="BI50">
            <v>6.096996342726925E-08</v>
          </cell>
          <cell r="BJ50">
            <v>1E-08</v>
          </cell>
          <cell r="BK50">
            <v>6.096996342726925E-08</v>
          </cell>
          <cell r="BL50">
            <v>1E-08</v>
          </cell>
          <cell r="BM50">
            <v>1E-08</v>
          </cell>
          <cell r="BN50">
            <v>1E-08</v>
          </cell>
          <cell r="BO50">
            <v>1.392479999860752E-07</v>
          </cell>
          <cell r="BP50">
            <v>1E-08</v>
          </cell>
          <cell r="BQ50">
            <v>6.096996342726925E-08</v>
          </cell>
          <cell r="BR50">
            <v>1E-08</v>
          </cell>
          <cell r="BS50">
            <v>1.2640239765294888E-07</v>
          </cell>
          <cell r="BT50">
            <v>1E-08</v>
          </cell>
          <cell r="BU50">
            <v>-6.543243422567963E-08</v>
          </cell>
          <cell r="BV50">
            <v>1E-08</v>
          </cell>
          <cell r="BW50">
            <v>1.1999999998800013E-07</v>
          </cell>
          <cell r="BX50">
            <v>1E-08</v>
          </cell>
          <cell r="BY50">
            <v>-6.543243422567963E-08</v>
          </cell>
          <cell r="BZ50">
            <v>1E-08</v>
          </cell>
          <cell r="CA50">
            <v>1.6226553497181044E-07</v>
          </cell>
          <cell r="CB50">
            <v>1E-08</v>
          </cell>
          <cell r="CC50">
            <v>1E-08</v>
          </cell>
          <cell r="CD50">
            <v>1E-08</v>
          </cell>
          <cell r="CE50">
            <v>1E-08</v>
          </cell>
          <cell r="CF50">
            <v>1E-08</v>
          </cell>
          <cell r="CG50">
            <v>4.64159999953584E-08</v>
          </cell>
          <cell r="CH50">
            <v>1E-08</v>
          </cell>
          <cell r="CI50">
            <v>5.83865332220976E-09</v>
          </cell>
          <cell r="CJ50">
            <v>1E-08</v>
          </cell>
          <cell r="CK50">
            <v>6.394779507793867E-08</v>
          </cell>
          <cell r="CL50">
            <v>1E-08</v>
          </cell>
          <cell r="CM50">
            <v>1E-08</v>
          </cell>
          <cell r="CN50">
            <v>1E-08</v>
          </cell>
          <cell r="CO50">
            <v>1E-08</v>
          </cell>
          <cell r="CP50">
            <v>1E-08</v>
          </cell>
          <cell r="CQ50">
            <v>2E-08</v>
          </cell>
          <cell r="CR50">
            <v>1E-08</v>
          </cell>
          <cell r="CS50">
            <v>2.371592672008081E-07</v>
          </cell>
          <cell r="CT50">
            <v>1E-08</v>
          </cell>
          <cell r="CU50">
            <v>2.371592672008081E-07</v>
          </cell>
          <cell r="CV50">
            <v>1E-08</v>
          </cell>
          <cell r="CW50">
            <v>1.689542397803595E-16</v>
          </cell>
          <cell r="CX50">
            <v>1E-08</v>
          </cell>
          <cell r="CY50">
            <v>1.1049999985634998E-16</v>
          </cell>
          <cell r="CZ50">
            <v>1E-08</v>
          </cell>
          <cell r="DA50">
            <v>2.794542396367095E-16</v>
          </cell>
          <cell r="DB50">
            <v>1E-08</v>
          </cell>
          <cell r="DC50">
            <v>3.6544015890367967E-16</v>
          </cell>
          <cell r="DD50">
            <v>1E-08</v>
          </cell>
          <cell r="DE50">
            <v>2.371592672008081E-07</v>
          </cell>
          <cell r="DF50">
            <v>1E-08</v>
          </cell>
          <cell r="DG50">
            <v>2.371592672008081E-07</v>
          </cell>
          <cell r="DH50">
            <v>1E-08</v>
          </cell>
          <cell r="DI50">
            <v>2.371592672008081E-07</v>
          </cell>
          <cell r="DJ50">
            <v>1E-08</v>
          </cell>
          <cell r="DK50">
            <v>2.2621333004974912E-07</v>
          </cell>
          <cell r="DL50">
            <v>1E-08</v>
          </cell>
          <cell r="DM50">
            <v>2.2621511731851638E-07</v>
          </cell>
          <cell r="DN50">
            <v>1E-08</v>
          </cell>
          <cell r="DO50">
            <v>2.371592672008081E-07</v>
          </cell>
          <cell r="DP50">
            <v>1E-08</v>
          </cell>
          <cell r="DQ50">
            <v>3.6544015890367967E-16</v>
          </cell>
          <cell r="DR50">
            <v>1E-08</v>
          </cell>
          <cell r="DS50">
            <v>3.6544015890367967E-16</v>
          </cell>
          <cell r="DT50">
            <v>1E-08</v>
          </cell>
          <cell r="DU50">
            <v>3.6544015890367967E-16</v>
          </cell>
          <cell r="DV50">
            <v>1E-08</v>
          </cell>
        </row>
        <row r="51">
          <cell r="B51" t="str">
            <v>C6H14&amp;V/L</v>
          </cell>
          <cell r="C51" t="str">
            <v>kmol/h</v>
          </cell>
          <cell r="D51">
            <v>30</v>
          </cell>
          <cell r="K51">
            <v>4.64159999953584E-08</v>
          </cell>
          <cell r="L51">
            <v>1E-08</v>
          </cell>
          <cell r="M51">
            <v>1.559999997972E-16</v>
          </cell>
          <cell r="N51">
            <v>1E-08</v>
          </cell>
          <cell r="O51">
            <v>4.64159999953584E-08</v>
          </cell>
          <cell r="P51">
            <v>1E-08</v>
          </cell>
          <cell r="Q51">
            <v>4.64159999953584E-08</v>
          </cell>
          <cell r="R51">
            <v>1E-08</v>
          </cell>
          <cell r="S51">
            <v>4.64159999953584E-08</v>
          </cell>
          <cell r="T51">
            <v>1E-08</v>
          </cell>
          <cell r="U51">
            <v>1.5085199980389242E-16</v>
          </cell>
          <cell r="V51">
            <v>1E-08</v>
          </cell>
          <cell r="W51">
            <v>4.6416000146210404E-08</v>
          </cell>
          <cell r="X51">
            <v>1E-08</v>
          </cell>
          <cell r="Y51">
            <v>4.6416000064319285E-08</v>
          </cell>
          <cell r="Z51">
            <v>1E-08</v>
          </cell>
          <cell r="AA51">
            <v>4.6416000064319285E-08</v>
          </cell>
          <cell r="AB51">
            <v>1E-08</v>
          </cell>
          <cell r="AC51">
            <v>1E-08</v>
          </cell>
          <cell r="AD51">
            <v>1E-08</v>
          </cell>
          <cell r="AE51">
            <v>1.8102239976467066E-17</v>
          </cell>
          <cell r="AF51">
            <v>1E-08</v>
          </cell>
          <cell r="AG51">
            <v>1.000000001810224E-08</v>
          </cell>
          <cell r="AH51">
            <v>1E-08</v>
          </cell>
          <cell r="AI51">
            <v>6.096996342726927E-08</v>
          </cell>
          <cell r="AJ51">
            <v>1E-08</v>
          </cell>
          <cell r="AK51">
            <v>6.096996342726927E-08</v>
          </cell>
          <cell r="AL51">
            <v>1E-08</v>
          </cell>
          <cell r="AM51">
            <v>6.096996342726927E-08</v>
          </cell>
          <cell r="AN51">
            <v>1E-08</v>
          </cell>
          <cell r="AO51">
            <v>6.096996342726927E-08</v>
          </cell>
          <cell r="AP51">
            <v>1E-08</v>
          </cell>
          <cell r="AQ51">
            <v>6.096996342726927E-08</v>
          </cell>
          <cell r="AR51">
            <v>1E-08</v>
          </cell>
          <cell r="AS51">
            <v>6.096996342726925E-08</v>
          </cell>
          <cell r="AT51">
            <v>1E-08</v>
          </cell>
          <cell r="AU51">
            <v>6.096996342726925E-08</v>
          </cell>
          <cell r="AV51">
            <v>1E-08</v>
          </cell>
          <cell r="AW51">
            <v>6.096996342726925E-08</v>
          </cell>
          <cell r="AX51">
            <v>1E-08</v>
          </cell>
          <cell r="AY51">
            <v>6.096996342726925E-08</v>
          </cell>
          <cell r="AZ51">
            <v>1E-08</v>
          </cell>
          <cell r="BA51">
            <v>6.096996342726925E-08</v>
          </cell>
          <cell r="BB51">
            <v>1E-08</v>
          </cell>
          <cell r="BC51">
            <v>6.096996342726925E-08</v>
          </cell>
          <cell r="BD51">
            <v>1E-08</v>
          </cell>
          <cell r="BE51">
            <v>6.096996342726925E-08</v>
          </cell>
          <cell r="BF51">
            <v>1E-08</v>
          </cell>
          <cell r="BG51">
            <v>6.096996342726925E-08</v>
          </cell>
          <cell r="BH51">
            <v>1E-08</v>
          </cell>
          <cell r="BI51">
            <v>6.096996342726925E-08</v>
          </cell>
          <cell r="BJ51">
            <v>1E-08</v>
          </cell>
          <cell r="BK51">
            <v>6.096996342726925E-08</v>
          </cell>
          <cell r="BL51">
            <v>1E-08</v>
          </cell>
          <cell r="BM51">
            <v>1E-08</v>
          </cell>
          <cell r="BN51">
            <v>1E-08</v>
          </cell>
          <cell r="BO51">
            <v>1.392479999860752E-07</v>
          </cell>
          <cell r="BP51">
            <v>1E-08</v>
          </cell>
          <cell r="BQ51">
            <v>6.096996342726925E-08</v>
          </cell>
          <cell r="BR51">
            <v>1E-08</v>
          </cell>
          <cell r="BS51">
            <v>1.2640239765294888E-07</v>
          </cell>
          <cell r="BT51">
            <v>1E-08</v>
          </cell>
          <cell r="BU51">
            <v>-6.543243422567963E-08</v>
          </cell>
          <cell r="BV51">
            <v>1E-08</v>
          </cell>
          <cell r="BW51">
            <v>1.1999999998800013E-07</v>
          </cell>
          <cell r="BX51">
            <v>1E-08</v>
          </cell>
          <cell r="BY51">
            <v>-6.543243422567963E-08</v>
          </cell>
          <cell r="BZ51">
            <v>1E-08</v>
          </cell>
          <cell r="CA51">
            <v>1.6226553497181044E-07</v>
          </cell>
          <cell r="CB51">
            <v>1E-08</v>
          </cell>
          <cell r="CC51">
            <v>1E-08</v>
          </cell>
          <cell r="CD51">
            <v>1E-08</v>
          </cell>
          <cell r="CE51">
            <v>1E-08</v>
          </cell>
          <cell r="CF51">
            <v>1E-08</v>
          </cell>
          <cell r="CG51">
            <v>4.64159999953584E-08</v>
          </cell>
          <cell r="CH51">
            <v>1E-08</v>
          </cell>
          <cell r="CI51">
            <v>5.83865332220976E-09</v>
          </cell>
          <cell r="CJ51">
            <v>1E-08</v>
          </cell>
          <cell r="CK51">
            <v>6.394779507793867E-08</v>
          </cell>
          <cell r="CL51">
            <v>1E-08</v>
          </cell>
          <cell r="CM51">
            <v>1E-08</v>
          </cell>
          <cell r="CN51">
            <v>1E-08</v>
          </cell>
          <cell r="CO51">
            <v>1E-08</v>
          </cell>
          <cell r="CP51">
            <v>1E-08</v>
          </cell>
          <cell r="CQ51">
            <v>2E-08</v>
          </cell>
          <cell r="CR51">
            <v>1E-08</v>
          </cell>
          <cell r="CS51">
            <v>2.371592672008081E-07</v>
          </cell>
          <cell r="CT51">
            <v>1E-08</v>
          </cell>
          <cell r="CU51">
            <v>2.371592672008081E-07</v>
          </cell>
          <cell r="CV51">
            <v>1E-08</v>
          </cell>
          <cell r="CW51">
            <v>1.689542397803595E-16</v>
          </cell>
          <cell r="CX51">
            <v>1E-08</v>
          </cell>
          <cell r="CY51">
            <v>1.1049999985634998E-16</v>
          </cell>
          <cell r="CZ51">
            <v>1E-08</v>
          </cell>
          <cell r="DA51">
            <v>2.794542396367095E-16</v>
          </cell>
          <cell r="DB51">
            <v>1E-08</v>
          </cell>
          <cell r="DC51">
            <v>3.6544015890367967E-16</v>
          </cell>
          <cell r="DD51">
            <v>1E-08</v>
          </cell>
          <cell r="DE51">
            <v>2.371592672008081E-07</v>
          </cell>
          <cell r="DF51">
            <v>1E-08</v>
          </cell>
          <cell r="DG51">
            <v>2.371592672008081E-07</v>
          </cell>
          <cell r="DH51">
            <v>1E-08</v>
          </cell>
          <cell r="DI51">
            <v>2.371592672008081E-07</v>
          </cell>
          <cell r="DJ51">
            <v>1E-08</v>
          </cell>
          <cell r="DK51">
            <v>2.2621333004974912E-07</v>
          </cell>
          <cell r="DL51">
            <v>1E-08</v>
          </cell>
          <cell r="DM51">
            <v>2.2621511731851638E-07</v>
          </cell>
          <cell r="DN51">
            <v>1E-08</v>
          </cell>
          <cell r="DO51">
            <v>2.371592672008081E-07</v>
          </cell>
          <cell r="DP51">
            <v>1E-08</v>
          </cell>
          <cell r="DQ51">
            <v>3.6544015890367967E-16</v>
          </cell>
          <cell r="DR51">
            <v>1E-08</v>
          </cell>
          <cell r="DS51">
            <v>3.6544015890367967E-16</v>
          </cell>
          <cell r="DT51">
            <v>1E-08</v>
          </cell>
          <cell r="DU51">
            <v>3.6544015890367967E-16</v>
          </cell>
          <cell r="DV51">
            <v>1E-08</v>
          </cell>
        </row>
        <row r="52">
          <cell r="B52" t="str">
            <v>H2&amp;V/L</v>
          </cell>
          <cell r="C52" t="str">
            <v>kmol/h</v>
          </cell>
          <cell r="D52">
            <v>31</v>
          </cell>
          <cell r="K52">
            <v>4.64159999953584E-08</v>
          </cell>
          <cell r="L52">
            <v>1E-08</v>
          </cell>
          <cell r="M52">
            <v>1.559999997972E-16</v>
          </cell>
          <cell r="N52">
            <v>1E-08</v>
          </cell>
          <cell r="O52">
            <v>4.64159999953584E-08</v>
          </cell>
          <cell r="P52">
            <v>1E-08</v>
          </cell>
          <cell r="Q52">
            <v>4.64159999953584E-08</v>
          </cell>
          <cell r="R52">
            <v>1E-08</v>
          </cell>
          <cell r="S52">
            <v>4.64159999953584E-08</v>
          </cell>
          <cell r="T52">
            <v>1E-08</v>
          </cell>
          <cell r="U52">
            <v>1.5085199980389242E-16</v>
          </cell>
          <cell r="V52">
            <v>1E-08</v>
          </cell>
          <cell r="W52">
            <v>4.6416000146210404E-08</v>
          </cell>
          <cell r="X52">
            <v>1E-08</v>
          </cell>
          <cell r="Y52">
            <v>4.6416000064319285E-08</v>
          </cell>
          <cell r="Z52">
            <v>1E-08</v>
          </cell>
          <cell r="AA52">
            <v>4.6416000064319285E-08</v>
          </cell>
          <cell r="AB52">
            <v>1E-08</v>
          </cell>
          <cell r="AC52">
            <v>145.53963250998595</v>
          </cell>
          <cell r="AD52">
            <v>1E-08</v>
          </cell>
          <cell r="AE52">
            <v>1.8102239976467066E-17</v>
          </cell>
          <cell r="AF52">
            <v>1E-08</v>
          </cell>
          <cell r="AG52">
            <v>145.53963250998595</v>
          </cell>
          <cell r="AH52">
            <v>1E-08</v>
          </cell>
          <cell r="AI52">
            <v>145.53963259823357</v>
          </cell>
          <cell r="AJ52">
            <v>1E-08</v>
          </cell>
          <cell r="AK52">
            <v>145.53963259823357</v>
          </cell>
          <cell r="AL52">
            <v>1E-08</v>
          </cell>
          <cell r="AM52">
            <v>1254.6824059284395</v>
          </cell>
          <cell r="AN52">
            <v>1E-08</v>
          </cell>
          <cell r="AO52">
            <v>1254.6824059284395</v>
          </cell>
          <cell r="AP52">
            <v>1E-08</v>
          </cell>
          <cell r="AQ52">
            <v>1416.478892595189</v>
          </cell>
          <cell r="AR52">
            <v>1E-08</v>
          </cell>
          <cell r="AS52">
            <v>1416.4788925951889</v>
          </cell>
          <cell r="AT52">
            <v>1E-08</v>
          </cell>
          <cell r="AU52">
            <v>1416.4788925951889</v>
          </cell>
          <cell r="AV52">
            <v>1E-08</v>
          </cell>
          <cell r="AW52">
            <v>1487.0721587050718</v>
          </cell>
          <cell r="AX52">
            <v>1E-08</v>
          </cell>
          <cell r="AY52">
            <v>1487.072158705072</v>
          </cell>
          <cell r="AZ52">
            <v>1E-08</v>
          </cell>
          <cell r="BA52">
            <v>1487.072158705072</v>
          </cell>
          <cell r="BB52">
            <v>1E-08</v>
          </cell>
          <cell r="BC52">
            <v>1487.072158705072</v>
          </cell>
          <cell r="BD52">
            <v>1E-08</v>
          </cell>
          <cell r="BE52">
            <v>1487.072158705072</v>
          </cell>
          <cell r="BF52">
            <v>1E-08</v>
          </cell>
          <cell r="BG52">
            <v>1487.072158705072</v>
          </cell>
          <cell r="BH52">
            <v>1E-08</v>
          </cell>
          <cell r="BI52">
            <v>1487.072158705072</v>
          </cell>
          <cell r="BJ52">
            <v>1E-08</v>
          </cell>
          <cell r="BK52">
            <v>1487.072158705072</v>
          </cell>
          <cell r="BL52">
            <v>1E-08</v>
          </cell>
          <cell r="BM52">
            <v>1E-08</v>
          </cell>
          <cell r="BN52">
            <v>1E-08</v>
          </cell>
          <cell r="BO52">
            <v>1392.4660750607536</v>
          </cell>
          <cell r="BP52">
            <v>1E-08</v>
          </cell>
          <cell r="BQ52">
            <v>1487.072158705072</v>
          </cell>
          <cell r="BR52">
            <v>1E-08</v>
          </cell>
          <cell r="BS52">
            <v>1264.0113348993111</v>
          </cell>
          <cell r="BT52">
            <v>1E-08</v>
          </cell>
          <cell r="BU52">
            <v>223.06082380576095</v>
          </cell>
          <cell r="BV52">
            <v>1E-08</v>
          </cell>
          <cell r="BW52">
            <v>1.1999999998800013E-07</v>
          </cell>
          <cell r="BX52">
            <v>1E-08</v>
          </cell>
          <cell r="BY52">
            <v>223.06082380576092</v>
          </cell>
          <cell r="BZ52">
            <v>1E-08</v>
          </cell>
          <cell r="CA52">
            <v>1.6226553497181044E-07</v>
          </cell>
          <cell r="CB52">
            <v>1E-08</v>
          </cell>
          <cell r="CC52">
            <v>1E-08</v>
          </cell>
          <cell r="CD52">
            <v>1E-08</v>
          </cell>
          <cell r="CE52">
            <v>1E-08</v>
          </cell>
          <cell r="CF52">
            <v>1E-08</v>
          </cell>
          <cell r="CG52">
            <v>4.64159999953584E-08</v>
          </cell>
          <cell r="CH52">
            <v>1E-08</v>
          </cell>
          <cell r="CI52">
            <v>5.83865332220976E-09</v>
          </cell>
          <cell r="CJ52">
            <v>1E-08</v>
          </cell>
          <cell r="CK52">
            <v>6.394779507793867E-08</v>
          </cell>
          <cell r="CL52">
            <v>1E-08</v>
          </cell>
          <cell r="CM52">
            <v>1E-08</v>
          </cell>
          <cell r="CN52">
            <v>1E-08</v>
          </cell>
          <cell r="CO52">
            <v>1E-08</v>
          </cell>
          <cell r="CP52">
            <v>1E-08</v>
          </cell>
          <cell r="CQ52">
            <v>2E-08</v>
          </cell>
          <cell r="CR52">
            <v>1E-08</v>
          </cell>
          <cell r="CS52">
            <v>2.371592672008081E-07</v>
          </cell>
          <cell r="CT52">
            <v>1E-08</v>
          </cell>
          <cell r="CU52">
            <v>2.371592672008081E-07</v>
          </cell>
          <cell r="CV52">
            <v>1E-08</v>
          </cell>
          <cell r="CW52">
            <v>1.689542397803595E-16</v>
          </cell>
          <cell r="CX52">
            <v>1E-08</v>
          </cell>
          <cell r="CY52">
            <v>1.1049999985634998E-16</v>
          </cell>
          <cell r="CZ52">
            <v>1E-08</v>
          </cell>
          <cell r="DA52">
            <v>2.794542396367095E-16</v>
          </cell>
          <cell r="DB52">
            <v>1E-08</v>
          </cell>
          <cell r="DC52">
            <v>3.6544015890367967E-16</v>
          </cell>
          <cell r="DD52">
            <v>1E-08</v>
          </cell>
          <cell r="DE52">
            <v>2.371592672008081E-07</v>
          </cell>
          <cell r="DF52">
            <v>1E-08</v>
          </cell>
          <cell r="DG52">
            <v>2.371592672008081E-07</v>
          </cell>
          <cell r="DH52">
            <v>1E-08</v>
          </cell>
          <cell r="DI52">
            <v>2.371592672008081E-07</v>
          </cell>
          <cell r="DJ52">
            <v>1E-08</v>
          </cell>
          <cell r="DK52">
            <v>2.2621333004974912E-07</v>
          </cell>
          <cell r="DL52">
            <v>1E-08</v>
          </cell>
          <cell r="DM52">
            <v>2.2621511731851638E-07</v>
          </cell>
          <cell r="DN52">
            <v>1E-08</v>
          </cell>
          <cell r="DO52">
            <v>2.371592672008081E-07</v>
          </cell>
          <cell r="DP52">
            <v>1E-08</v>
          </cell>
          <cell r="DQ52">
            <v>3.6544015890367967E-16</v>
          </cell>
          <cell r="DR52">
            <v>1E-08</v>
          </cell>
          <cell r="DS52">
            <v>3.6544015890367967E-16</v>
          </cell>
          <cell r="DT52">
            <v>1E-08</v>
          </cell>
          <cell r="DU52">
            <v>3.6544015890367967E-16</v>
          </cell>
          <cell r="DV52">
            <v>1E-08</v>
          </cell>
        </row>
        <row r="53">
          <cell r="B53" t="str">
            <v>CO&amp;V/L</v>
          </cell>
          <cell r="C53" t="str">
            <v>kmol/h</v>
          </cell>
          <cell r="D53">
            <v>32</v>
          </cell>
          <cell r="K53">
            <v>4.64159999953584E-08</v>
          </cell>
          <cell r="L53">
            <v>1E-08</v>
          </cell>
          <cell r="M53">
            <v>1.559999997972E-16</v>
          </cell>
          <cell r="N53">
            <v>1E-08</v>
          </cell>
          <cell r="O53">
            <v>4.64159999953584E-08</v>
          </cell>
          <cell r="P53">
            <v>1E-08</v>
          </cell>
          <cell r="Q53">
            <v>4.64159999953584E-08</v>
          </cell>
          <cell r="R53">
            <v>1E-08</v>
          </cell>
          <cell r="S53">
            <v>4.64159999953584E-08</v>
          </cell>
          <cell r="T53">
            <v>1E-08</v>
          </cell>
          <cell r="U53">
            <v>1.5085199980389242E-16</v>
          </cell>
          <cell r="V53">
            <v>1E-08</v>
          </cell>
          <cell r="W53">
            <v>4.6416000146210404E-08</v>
          </cell>
          <cell r="X53">
            <v>1E-08</v>
          </cell>
          <cell r="Y53">
            <v>4.6416000064319285E-08</v>
          </cell>
          <cell r="Z53">
            <v>1E-08</v>
          </cell>
          <cell r="AA53">
            <v>4.6416000064319285E-08</v>
          </cell>
          <cell r="AB53">
            <v>1E-08</v>
          </cell>
          <cell r="AC53">
            <v>0.6278711770736436</v>
          </cell>
          <cell r="AD53">
            <v>1E-08</v>
          </cell>
          <cell r="AE53">
            <v>1.8102239976467066E-17</v>
          </cell>
          <cell r="AF53">
            <v>1E-08</v>
          </cell>
          <cell r="AG53">
            <v>0.6278711770736436</v>
          </cell>
          <cell r="AH53">
            <v>1E-08</v>
          </cell>
          <cell r="AI53">
            <v>0.6278711774543517</v>
          </cell>
          <cell r="AJ53">
            <v>1E-08</v>
          </cell>
          <cell r="AK53">
            <v>0.6278711774543517</v>
          </cell>
          <cell r="AL53">
            <v>1E-08</v>
          </cell>
          <cell r="AM53">
            <v>246.50326978197123</v>
          </cell>
          <cell r="AN53">
            <v>1E-08</v>
          </cell>
          <cell r="AO53">
            <v>246.50326978197117</v>
          </cell>
          <cell r="AP53">
            <v>1E-08</v>
          </cell>
          <cell r="AQ53">
            <v>84.70678311522155</v>
          </cell>
          <cell r="AR53">
            <v>1E-08</v>
          </cell>
          <cell r="AS53">
            <v>84.70678311522155</v>
          </cell>
          <cell r="AT53">
            <v>1E-08</v>
          </cell>
          <cell r="AU53">
            <v>84.70678311522155</v>
          </cell>
          <cell r="AV53">
            <v>1E-08</v>
          </cell>
          <cell r="AW53">
            <v>14.113517005338512</v>
          </cell>
          <cell r="AX53">
            <v>1E-08</v>
          </cell>
          <cell r="AY53">
            <v>14.113517005338513</v>
          </cell>
          <cell r="AZ53">
            <v>1E-08</v>
          </cell>
          <cell r="BA53">
            <v>14.113517005338513</v>
          </cell>
          <cell r="BB53">
            <v>1E-08</v>
          </cell>
          <cell r="BC53">
            <v>14.113517005338513</v>
          </cell>
          <cell r="BD53">
            <v>1E-08</v>
          </cell>
          <cell r="BE53">
            <v>14.113517005338513</v>
          </cell>
          <cell r="BF53">
            <v>1E-08</v>
          </cell>
          <cell r="BG53">
            <v>14.113517005338513</v>
          </cell>
          <cell r="BH53">
            <v>1E-08</v>
          </cell>
          <cell r="BI53">
            <v>14.113517005338513</v>
          </cell>
          <cell r="BJ53">
            <v>1E-08</v>
          </cell>
          <cell r="BK53">
            <v>14.113517005338513</v>
          </cell>
          <cell r="BL53">
            <v>1E-08</v>
          </cell>
          <cell r="BM53">
            <v>1E-08</v>
          </cell>
          <cell r="BN53">
            <v>1E-08</v>
          </cell>
          <cell r="BO53">
            <v>0.01392479999860752</v>
          </cell>
          <cell r="BP53">
            <v>1E-08</v>
          </cell>
          <cell r="BQ53">
            <v>14.113517005338515</v>
          </cell>
          <cell r="BR53">
            <v>1E-08</v>
          </cell>
          <cell r="BS53">
            <v>0.012640239765294888</v>
          </cell>
          <cell r="BT53">
            <v>1E-08</v>
          </cell>
          <cell r="BU53">
            <v>14.100876765573219</v>
          </cell>
          <cell r="BV53">
            <v>1E-08</v>
          </cell>
          <cell r="BW53">
            <v>0.011999999998800012</v>
          </cell>
          <cell r="BX53">
            <v>1E-08</v>
          </cell>
          <cell r="BY53">
            <v>14.100876765573219</v>
          </cell>
          <cell r="BZ53">
            <v>1E-08</v>
          </cell>
          <cell r="CA53">
            <v>0.016226553497181044</v>
          </cell>
          <cell r="CB53">
            <v>1E-08</v>
          </cell>
          <cell r="CC53">
            <v>1E-08</v>
          </cell>
          <cell r="CD53">
            <v>1E-08</v>
          </cell>
          <cell r="CE53">
            <v>1E-08</v>
          </cell>
          <cell r="CF53">
            <v>1E-08</v>
          </cell>
          <cell r="CG53">
            <v>4.64159999953584E-08</v>
          </cell>
          <cell r="CH53">
            <v>1E-08</v>
          </cell>
          <cell r="CI53">
            <v>5.83865332220976E-09</v>
          </cell>
          <cell r="CJ53">
            <v>1E-08</v>
          </cell>
          <cell r="CK53">
            <v>0.006394779507793868</v>
          </cell>
          <cell r="CL53">
            <v>1E-08</v>
          </cell>
          <cell r="CM53">
            <v>1E-08</v>
          </cell>
          <cell r="CN53">
            <v>1E-08</v>
          </cell>
          <cell r="CO53">
            <v>1E-08</v>
          </cell>
          <cell r="CP53">
            <v>1E-08</v>
          </cell>
          <cell r="CQ53">
            <v>2E-08</v>
          </cell>
          <cell r="CR53">
            <v>1E-08</v>
          </cell>
          <cell r="CS53">
            <v>2.371592672008081E-07</v>
          </cell>
          <cell r="CT53">
            <v>1E-08</v>
          </cell>
          <cell r="CU53">
            <v>2.371592672008081E-07</v>
          </cell>
          <cell r="CV53">
            <v>1E-08</v>
          </cell>
          <cell r="CW53">
            <v>1.689542397803595E-16</v>
          </cell>
          <cell r="CX53">
            <v>1E-08</v>
          </cell>
          <cell r="CY53">
            <v>1.1049999985634998E-16</v>
          </cell>
          <cell r="CZ53">
            <v>1E-08</v>
          </cell>
          <cell r="DA53">
            <v>2.794542396367095E-16</v>
          </cell>
          <cell r="DB53">
            <v>1E-08</v>
          </cell>
          <cell r="DC53">
            <v>3.6544015890367967E-16</v>
          </cell>
          <cell r="DD53">
            <v>1E-08</v>
          </cell>
          <cell r="DE53">
            <v>2.371592672008081E-07</v>
          </cell>
          <cell r="DF53">
            <v>1E-08</v>
          </cell>
          <cell r="DG53">
            <v>2.371592672008081E-07</v>
          </cell>
          <cell r="DH53">
            <v>1E-08</v>
          </cell>
          <cell r="DI53">
            <v>2.371592672008081E-07</v>
          </cell>
          <cell r="DJ53">
            <v>1E-08</v>
          </cell>
          <cell r="DK53">
            <v>0.022621333004974913</v>
          </cell>
          <cell r="DL53">
            <v>1E-08</v>
          </cell>
          <cell r="DM53">
            <v>0.022621333004974913</v>
          </cell>
          <cell r="DN53">
            <v>1E-08</v>
          </cell>
          <cell r="DO53">
            <v>2.371592672008081E-07</v>
          </cell>
          <cell r="DP53">
            <v>1E-08</v>
          </cell>
          <cell r="DQ53">
            <v>3.6544015890367967E-16</v>
          </cell>
          <cell r="DR53">
            <v>1E-08</v>
          </cell>
          <cell r="DS53">
            <v>3.6544015890367967E-16</v>
          </cell>
          <cell r="DT53">
            <v>1E-08</v>
          </cell>
          <cell r="DU53">
            <v>3.6544015890367967E-16</v>
          </cell>
          <cell r="DV53">
            <v>1E-08</v>
          </cell>
        </row>
        <row r="54">
          <cell r="B54" t="str">
            <v>CO2&amp;V/L</v>
          </cell>
          <cell r="C54" t="str">
            <v>kmol/h</v>
          </cell>
          <cell r="D54">
            <v>33</v>
          </cell>
          <cell r="K54">
            <v>4.64159999953584E-08</v>
          </cell>
          <cell r="L54">
            <v>1E-08</v>
          </cell>
          <cell r="M54">
            <v>1.559999997972E-16</v>
          </cell>
          <cell r="N54">
            <v>1E-08</v>
          </cell>
          <cell r="O54">
            <v>4.64159999953584E-08</v>
          </cell>
          <cell r="P54">
            <v>1E-08</v>
          </cell>
          <cell r="Q54">
            <v>4.64159999953584E-08</v>
          </cell>
          <cell r="R54">
            <v>1E-08</v>
          </cell>
          <cell r="S54">
            <v>4.64159999953584E-08</v>
          </cell>
          <cell r="T54">
            <v>1E-08</v>
          </cell>
          <cell r="U54">
            <v>1.5085199980389242E-16</v>
          </cell>
          <cell r="V54">
            <v>1E-08</v>
          </cell>
          <cell r="W54">
            <v>4.6416000146210404E-08</v>
          </cell>
          <cell r="X54">
            <v>1E-08</v>
          </cell>
          <cell r="Y54">
            <v>4.6416000064319285E-08</v>
          </cell>
          <cell r="Z54">
            <v>1E-08</v>
          </cell>
          <cell r="AA54">
            <v>4.6416000064319285E-08</v>
          </cell>
          <cell r="AB54">
            <v>1E-08</v>
          </cell>
          <cell r="AC54">
            <v>35.914005064979406</v>
          </cell>
          <cell r="AD54">
            <v>1E-08</v>
          </cell>
          <cell r="AE54">
            <v>1.8102239976467066E-17</v>
          </cell>
          <cell r="AF54">
            <v>1E-08</v>
          </cell>
          <cell r="AG54">
            <v>35.914005064979406</v>
          </cell>
          <cell r="AH54">
            <v>1E-08</v>
          </cell>
          <cell r="AI54">
            <v>35.91400508675578</v>
          </cell>
          <cell r="AJ54">
            <v>1E-08</v>
          </cell>
          <cell r="AK54">
            <v>35.91400508675578</v>
          </cell>
          <cell r="AL54">
            <v>1E-08</v>
          </cell>
          <cell r="AM54">
            <v>128.7931501061042</v>
          </cell>
          <cell r="AN54">
            <v>1E-08</v>
          </cell>
          <cell r="AO54">
            <v>128.7931501061042</v>
          </cell>
          <cell r="AP54">
            <v>1E-08</v>
          </cell>
          <cell r="AQ54">
            <v>290.58963677285385</v>
          </cell>
          <cell r="AR54">
            <v>1E-08</v>
          </cell>
          <cell r="AS54">
            <v>290.5896367728538</v>
          </cell>
          <cell r="AT54">
            <v>1E-08</v>
          </cell>
          <cell r="AU54">
            <v>290.5896367728538</v>
          </cell>
          <cell r="AV54">
            <v>1E-08</v>
          </cell>
          <cell r="AW54">
            <v>361.1829028827368</v>
          </cell>
          <cell r="AX54">
            <v>1E-08</v>
          </cell>
          <cell r="AY54">
            <v>361.18290288273687</v>
          </cell>
          <cell r="AZ54">
            <v>1E-08</v>
          </cell>
          <cell r="BA54">
            <v>361.18290288273687</v>
          </cell>
          <cell r="BB54">
            <v>1E-08</v>
          </cell>
          <cell r="BC54">
            <v>361.18290288273687</v>
          </cell>
          <cell r="BD54">
            <v>1E-08</v>
          </cell>
          <cell r="BE54">
            <v>361.18290288273687</v>
          </cell>
          <cell r="BF54">
            <v>1E-08</v>
          </cell>
          <cell r="BG54">
            <v>361.18290288273687</v>
          </cell>
          <cell r="BH54">
            <v>1E-08</v>
          </cell>
          <cell r="BI54">
            <v>361.18290288273687</v>
          </cell>
          <cell r="BJ54">
            <v>1E-08</v>
          </cell>
          <cell r="BK54">
            <v>361.18290288273687</v>
          </cell>
          <cell r="BL54">
            <v>1E-08</v>
          </cell>
          <cell r="BM54">
            <v>1E-08</v>
          </cell>
          <cell r="BN54">
            <v>1E-08</v>
          </cell>
          <cell r="BO54">
            <v>1.392479999860752E-07</v>
          </cell>
          <cell r="BP54">
            <v>1E-08</v>
          </cell>
          <cell r="BQ54">
            <v>361.182902882737</v>
          </cell>
          <cell r="BR54">
            <v>1E-08</v>
          </cell>
          <cell r="BS54">
            <v>1.2640239765294888E-07</v>
          </cell>
          <cell r="BT54">
            <v>1E-08</v>
          </cell>
          <cell r="BU54">
            <v>361.1829027563345</v>
          </cell>
          <cell r="BV54">
            <v>1E-08</v>
          </cell>
          <cell r="BW54">
            <v>1.1999999998800013E-07</v>
          </cell>
          <cell r="BX54">
            <v>1E-08</v>
          </cell>
          <cell r="BY54">
            <v>361.1829027563345</v>
          </cell>
          <cell r="BZ54">
            <v>1E-08</v>
          </cell>
          <cell r="CA54">
            <v>1.6226553497181044E-07</v>
          </cell>
          <cell r="CB54">
            <v>1E-08</v>
          </cell>
          <cell r="CC54">
            <v>464.1635911345336</v>
          </cell>
          <cell r="CD54">
            <v>1E-08</v>
          </cell>
          <cell r="CE54">
            <v>464.16359113453365</v>
          </cell>
          <cell r="CF54">
            <v>1E-08</v>
          </cell>
          <cell r="CG54">
            <v>4.64159999953584E-08</v>
          </cell>
          <cell r="CH54">
            <v>1E-08</v>
          </cell>
          <cell r="CI54">
            <v>5.83865332220976E-09</v>
          </cell>
          <cell r="CJ54">
            <v>1E-08</v>
          </cell>
          <cell r="CK54">
            <v>6.394779507793867E-08</v>
          </cell>
          <cell r="CL54">
            <v>1E-08</v>
          </cell>
          <cell r="CM54">
            <v>58.392929606693706</v>
          </cell>
          <cell r="CN54">
            <v>1E-08</v>
          </cell>
          <cell r="CO54">
            <v>58.392929606693706</v>
          </cell>
          <cell r="CP54">
            <v>1E-08</v>
          </cell>
          <cell r="CQ54">
            <v>522.5565207412274</v>
          </cell>
          <cell r="CR54">
            <v>1E-08</v>
          </cell>
          <cell r="CS54">
            <v>522.5565208626397</v>
          </cell>
          <cell r="CT54">
            <v>1E-08</v>
          </cell>
          <cell r="CU54">
            <v>522.5565208626397</v>
          </cell>
          <cell r="CV54">
            <v>1E-08</v>
          </cell>
          <cell r="CW54">
            <v>1.689542397803595E-16</v>
          </cell>
          <cell r="CX54">
            <v>1E-08</v>
          </cell>
          <cell r="CY54">
            <v>1.1049999985634998E-16</v>
          </cell>
          <cell r="CZ54">
            <v>1E-08</v>
          </cell>
          <cell r="DA54">
            <v>2.794542396367095E-16</v>
          </cell>
          <cell r="DB54">
            <v>1E-08</v>
          </cell>
          <cell r="DC54">
            <v>3.6544015890367967E-16</v>
          </cell>
          <cell r="DD54">
            <v>1E-08</v>
          </cell>
          <cell r="DE54">
            <v>522.5565208626397</v>
          </cell>
          <cell r="DF54">
            <v>1E-08</v>
          </cell>
          <cell r="DG54">
            <v>522.5565208626397</v>
          </cell>
          <cell r="DH54">
            <v>1E-08</v>
          </cell>
          <cell r="DI54">
            <v>522.5565208626397</v>
          </cell>
          <cell r="DJ54">
            <v>1E-08</v>
          </cell>
          <cell r="DK54">
            <v>2.2621333004974912E-07</v>
          </cell>
          <cell r="DL54">
            <v>1E-08</v>
          </cell>
          <cell r="DM54">
            <v>2.2621511731851638E-07</v>
          </cell>
          <cell r="DN54">
            <v>1E-08</v>
          </cell>
          <cell r="DO54">
            <v>522.5565208626397</v>
          </cell>
          <cell r="DP54">
            <v>1E-08</v>
          </cell>
          <cell r="DQ54">
            <v>3.6544015890367967E-16</v>
          </cell>
          <cell r="DR54">
            <v>1E-08</v>
          </cell>
          <cell r="DS54">
            <v>3.6544015890367967E-16</v>
          </cell>
          <cell r="DT54">
            <v>1E-08</v>
          </cell>
          <cell r="DU54">
            <v>3.6544015890367967E-16</v>
          </cell>
          <cell r="DV54">
            <v>1E-08</v>
          </cell>
        </row>
        <row r="55">
          <cell r="B55" t="str">
            <v>N2&amp;V/L</v>
          </cell>
          <cell r="C55" t="str">
            <v>kmol/h</v>
          </cell>
          <cell r="D55">
            <v>34</v>
          </cell>
          <cell r="K55">
            <v>4.64159999953584E-08</v>
          </cell>
          <cell r="L55">
            <v>1E-08</v>
          </cell>
          <cell r="M55">
            <v>1.559999997972E-16</v>
          </cell>
          <cell r="N55">
            <v>1E-08</v>
          </cell>
          <cell r="O55">
            <v>4.64159999953584E-08</v>
          </cell>
          <cell r="P55">
            <v>1E-08</v>
          </cell>
          <cell r="Q55">
            <v>4.64159999953584E-08</v>
          </cell>
          <cell r="R55">
            <v>1E-08</v>
          </cell>
          <cell r="S55">
            <v>4.64159999953584E-08</v>
          </cell>
          <cell r="T55">
            <v>1E-08</v>
          </cell>
          <cell r="U55">
            <v>1.5085199980389242E-16</v>
          </cell>
          <cell r="V55">
            <v>1E-08</v>
          </cell>
          <cell r="W55">
            <v>4.6416000146210404E-08</v>
          </cell>
          <cell r="X55">
            <v>1E-08</v>
          </cell>
          <cell r="Y55">
            <v>4.6416000064319285E-08</v>
          </cell>
          <cell r="Z55">
            <v>1E-08</v>
          </cell>
          <cell r="AA55">
            <v>4.6416000064319285E-08</v>
          </cell>
          <cell r="AB55">
            <v>1E-08</v>
          </cell>
          <cell r="AC55">
            <v>4.6416000064319285E-08</v>
          </cell>
          <cell r="AD55">
            <v>1E-08</v>
          </cell>
          <cell r="AE55">
            <v>1.8102239976467066E-17</v>
          </cell>
          <cell r="AF55">
            <v>1E-08</v>
          </cell>
          <cell r="AG55">
            <v>4.6416000082421524E-08</v>
          </cell>
          <cell r="AH55">
            <v>1E-08</v>
          </cell>
          <cell r="AI55">
            <v>6.096996342726927E-08</v>
          </cell>
          <cell r="AJ55">
            <v>1E-08</v>
          </cell>
          <cell r="AK55">
            <v>6.096996342726927E-08</v>
          </cell>
          <cell r="AL55">
            <v>1E-08</v>
          </cell>
          <cell r="AM55">
            <v>6.096996342726927E-08</v>
          </cell>
          <cell r="AN55">
            <v>1E-08</v>
          </cell>
          <cell r="AO55">
            <v>6.096996342726927E-08</v>
          </cell>
          <cell r="AP55">
            <v>1E-08</v>
          </cell>
          <cell r="AQ55">
            <v>6.096996342726927E-08</v>
          </cell>
          <cell r="AR55">
            <v>1E-08</v>
          </cell>
          <cell r="AS55">
            <v>6.096996342726925E-08</v>
          </cell>
          <cell r="AT55">
            <v>1E-08</v>
          </cell>
          <cell r="AU55">
            <v>6.096996342726925E-08</v>
          </cell>
          <cell r="AV55">
            <v>1E-08</v>
          </cell>
          <cell r="AW55">
            <v>6.096996342726925E-08</v>
          </cell>
          <cell r="AX55">
            <v>1E-08</v>
          </cell>
          <cell r="AY55">
            <v>6.096996342726925E-08</v>
          </cell>
          <cell r="AZ55">
            <v>1E-08</v>
          </cell>
          <cell r="BA55">
            <v>6.096996342726925E-08</v>
          </cell>
          <cell r="BB55">
            <v>1E-08</v>
          </cell>
          <cell r="BC55">
            <v>6.096996342726925E-08</v>
          </cell>
          <cell r="BD55">
            <v>1E-08</v>
          </cell>
          <cell r="BE55">
            <v>6.096996342726925E-08</v>
          </cell>
          <cell r="BF55">
            <v>1E-08</v>
          </cell>
          <cell r="BG55">
            <v>6.096996342726925E-08</v>
          </cell>
          <cell r="BH55">
            <v>1E-08</v>
          </cell>
          <cell r="BI55">
            <v>6.096996342726925E-08</v>
          </cell>
          <cell r="BJ55">
            <v>1E-08</v>
          </cell>
          <cell r="BK55">
            <v>6.096996342726925E-08</v>
          </cell>
          <cell r="BL55">
            <v>1E-08</v>
          </cell>
          <cell r="BM55">
            <v>1E-08</v>
          </cell>
          <cell r="BN55">
            <v>1E-08</v>
          </cell>
          <cell r="BO55">
            <v>1.392479999860752E-07</v>
          </cell>
          <cell r="BP55">
            <v>1E-08</v>
          </cell>
          <cell r="BQ55">
            <v>6.096996342726925E-08</v>
          </cell>
          <cell r="BR55">
            <v>1E-08</v>
          </cell>
          <cell r="BS55">
            <v>1.2640239765294888E-07</v>
          </cell>
          <cell r="BT55">
            <v>1E-08</v>
          </cell>
          <cell r="BU55">
            <v>-6.543243422567963E-08</v>
          </cell>
          <cell r="BV55">
            <v>1E-08</v>
          </cell>
          <cell r="BW55">
            <v>947.999999905201</v>
          </cell>
          <cell r="BX55">
            <v>1E-08</v>
          </cell>
          <cell r="BY55">
            <v>-6.543243422567963E-08</v>
          </cell>
          <cell r="BZ55">
            <v>1E-08</v>
          </cell>
          <cell r="CA55">
            <v>1281.8977262773024</v>
          </cell>
          <cell r="CB55">
            <v>1E-08</v>
          </cell>
          <cell r="CC55">
            <v>1281.89772621187</v>
          </cell>
          <cell r="CD55">
            <v>1E-08</v>
          </cell>
          <cell r="CE55">
            <v>1281.8977262118701</v>
          </cell>
          <cell r="CF55">
            <v>1E-08</v>
          </cell>
          <cell r="CG55">
            <v>4.64159999953584E-08</v>
          </cell>
          <cell r="CH55">
            <v>1E-08</v>
          </cell>
          <cell r="CI55">
            <v>5.83865332220976E-09</v>
          </cell>
          <cell r="CJ55">
            <v>1E-08</v>
          </cell>
          <cell r="CK55">
            <v>505.1875811157156</v>
          </cell>
          <cell r="CL55">
            <v>1E-08</v>
          </cell>
          <cell r="CM55">
            <v>505.1875811215543</v>
          </cell>
          <cell r="CN55">
            <v>1E-08</v>
          </cell>
          <cell r="CO55">
            <v>505.1875811215543</v>
          </cell>
          <cell r="CP55">
            <v>1E-08</v>
          </cell>
          <cell r="CQ55">
            <v>1787.0853073334245</v>
          </cell>
          <cell r="CR55">
            <v>1E-08</v>
          </cell>
          <cell r="CS55">
            <v>1787.085307748641</v>
          </cell>
          <cell r="CT55">
            <v>1E-08</v>
          </cell>
          <cell r="CU55">
            <v>1787.085307748641</v>
          </cell>
          <cell r="CV55">
            <v>1E-08</v>
          </cell>
          <cell r="CW55">
            <v>1.689542397803595E-16</v>
          </cell>
          <cell r="CX55">
            <v>1E-08</v>
          </cell>
          <cell r="CY55">
            <v>1.1049999985634998E-16</v>
          </cell>
          <cell r="CZ55">
            <v>1E-08</v>
          </cell>
          <cell r="DA55">
            <v>2.794542396367095E-16</v>
          </cell>
          <cell r="DB55">
            <v>1E-08</v>
          </cell>
          <cell r="DC55">
            <v>3.6544015890367967E-16</v>
          </cell>
          <cell r="DD55">
            <v>1E-08</v>
          </cell>
          <cell r="DE55">
            <v>1787.085307748641</v>
          </cell>
          <cell r="DF55">
            <v>1E-08</v>
          </cell>
          <cell r="DG55">
            <v>1787.085307748641</v>
          </cell>
          <cell r="DH55">
            <v>1E-08</v>
          </cell>
          <cell r="DI55">
            <v>1787.085307748641</v>
          </cell>
          <cell r="DJ55">
            <v>1E-08</v>
          </cell>
          <cell r="DK55">
            <v>1787.085307393018</v>
          </cell>
          <cell r="DL55">
            <v>1E-08</v>
          </cell>
          <cell r="DM55">
            <v>1787.085307393018</v>
          </cell>
          <cell r="DN55">
            <v>1E-08</v>
          </cell>
          <cell r="DO55">
            <v>1787.085307748641</v>
          </cell>
          <cell r="DP55">
            <v>1E-08</v>
          </cell>
          <cell r="DQ55">
            <v>3.6544015890367967E-16</v>
          </cell>
          <cell r="DR55">
            <v>1E-08</v>
          </cell>
          <cell r="DS55">
            <v>3.6544015890367967E-16</v>
          </cell>
          <cell r="DT55">
            <v>1E-08</v>
          </cell>
          <cell r="DU55">
            <v>3.6544015890367967E-16</v>
          </cell>
          <cell r="DV55">
            <v>1E-08</v>
          </cell>
        </row>
        <row r="56">
          <cell r="B56" t="str">
            <v>O2&amp;V/L</v>
          </cell>
          <cell r="C56" t="str">
            <v>kmol/h</v>
          </cell>
          <cell r="D56">
            <v>35</v>
          </cell>
          <cell r="K56">
            <v>4.64159999953584E-08</v>
          </cell>
          <cell r="L56">
            <v>1E-08</v>
          </cell>
          <cell r="M56">
            <v>1.559999997972E-16</v>
          </cell>
          <cell r="N56">
            <v>1E-08</v>
          </cell>
          <cell r="O56">
            <v>4.64159999953584E-08</v>
          </cell>
          <cell r="P56">
            <v>1E-08</v>
          </cell>
          <cell r="Q56">
            <v>4.64159999953584E-08</v>
          </cell>
          <cell r="R56">
            <v>1E-08</v>
          </cell>
          <cell r="S56">
            <v>4.64159999953584E-08</v>
          </cell>
          <cell r="T56">
            <v>1E-08</v>
          </cell>
          <cell r="U56">
            <v>1.5085199980389242E-16</v>
          </cell>
          <cell r="V56">
            <v>1E-08</v>
          </cell>
          <cell r="W56">
            <v>4.6416000146210404E-08</v>
          </cell>
          <cell r="X56">
            <v>1E-08</v>
          </cell>
          <cell r="Y56">
            <v>4.6416000064319285E-08</v>
          </cell>
          <cell r="Z56">
            <v>1E-08</v>
          </cell>
          <cell r="AA56">
            <v>4.6416000064319285E-08</v>
          </cell>
          <cell r="AB56">
            <v>1E-08</v>
          </cell>
          <cell r="AC56">
            <v>4.6416000064319285E-08</v>
          </cell>
          <cell r="AD56">
            <v>1E-08</v>
          </cell>
          <cell r="AE56">
            <v>1.8102239976467066E-17</v>
          </cell>
          <cell r="AF56">
            <v>1E-08</v>
          </cell>
          <cell r="AG56">
            <v>4.6416000082421524E-08</v>
          </cell>
          <cell r="AH56">
            <v>1E-08</v>
          </cell>
          <cell r="AI56">
            <v>6.096996342726927E-08</v>
          </cell>
          <cell r="AJ56">
            <v>1E-08</v>
          </cell>
          <cell r="AK56">
            <v>6.096996342726927E-08</v>
          </cell>
          <cell r="AL56">
            <v>1E-08</v>
          </cell>
          <cell r="AM56">
            <v>6.096996342726927E-08</v>
          </cell>
          <cell r="AN56">
            <v>1E-08</v>
          </cell>
          <cell r="AO56">
            <v>6.096996342726927E-08</v>
          </cell>
          <cell r="AP56">
            <v>1E-08</v>
          </cell>
          <cell r="AQ56">
            <v>6.096996342726927E-08</v>
          </cell>
          <cell r="AR56">
            <v>1E-08</v>
          </cell>
          <cell r="AS56">
            <v>6.096996342726925E-08</v>
          </cell>
          <cell r="AT56">
            <v>1E-08</v>
          </cell>
          <cell r="AU56">
            <v>6.096996342726925E-08</v>
          </cell>
          <cell r="AV56">
            <v>1E-08</v>
          </cell>
          <cell r="AW56">
            <v>6.096996342726925E-08</v>
          </cell>
          <cell r="AX56">
            <v>1E-08</v>
          </cell>
          <cell r="AY56">
            <v>6.096996342726925E-08</v>
          </cell>
          <cell r="AZ56">
            <v>1E-08</v>
          </cell>
          <cell r="BA56">
            <v>6.096996342726925E-08</v>
          </cell>
          <cell r="BB56">
            <v>1E-08</v>
          </cell>
          <cell r="BC56">
            <v>6.096996342726925E-08</v>
          </cell>
          <cell r="BD56">
            <v>1E-08</v>
          </cell>
          <cell r="BE56">
            <v>6.096996342726925E-08</v>
          </cell>
          <cell r="BF56">
            <v>1E-08</v>
          </cell>
          <cell r="BG56">
            <v>6.096996342726925E-08</v>
          </cell>
          <cell r="BH56">
            <v>1E-08</v>
          </cell>
          <cell r="BI56">
            <v>6.096996342726925E-08</v>
          </cell>
          <cell r="BJ56">
            <v>1E-08</v>
          </cell>
          <cell r="BK56">
            <v>6.096996342726925E-08</v>
          </cell>
          <cell r="BL56">
            <v>1E-08</v>
          </cell>
          <cell r="BM56">
            <v>1E-08</v>
          </cell>
          <cell r="BN56">
            <v>1E-08</v>
          </cell>
          <cell r="BO56">
            <v>1.392479999860752E-07</v>
          </cell>
          <cell r="BP56">
            <v>1E-08</v>
          </cell>
          <cell r="BQ56">
            <v>6.096996342726925E-08</v>
          </cell>
          <cell r="BR56">
            <v>1E-08</v>
          </cell>
          <cell r="BS56">
            <v>1.2640239765294888E-07</v>
          </cell>
          <cell r="BT56">
            <v>1E-08</v>
          </cell>
          <cell r="BU56">
            <v>-6.543243422567963E-08</v>
          </cell>
          <cell r="BV56">
            <v>1E-08</v>
          </cell>
          <cell r="BW56">
            <v>251.99999997480026</v>
          </cell>
          <cell r="BX56">
            <v>1E-08</v>
          </cell>
          <cell r="BY56">
            <v>-6.543243422567963E-08</v>
          </cell>
          <cell r="BZ56">
            <v>1E-08</v>
          </cell>
          <cell r="CA56">
            <v>340.75421555789217</v>
          </cell>
          <cell r="CB56">
            <v>1E-08</v>
          </cell>
          <cell r="CC56">
            <v>44.43808282984969</v>
          </cell>
          <cell r="CD56">
            <v>1E-08</v>
          </cell>
          <cell r="CE56">
            <v>44.43808282984969</v>
          </cell>
          <cell r="CF56">
            <v>1E-08</v>
          </cell>
          <cell r="CG56">
            <v>4.64159999953584E-08</v>
          </cell>
          <cell r="CH56">
            <v>1E-08</v>
          </cell>
          <cell r="CI56">
            <v>5.83865332220976E-09</v>
          </cell>
          <cell r="CJ56">
            <v>1E-08</v>
          </cell>
          <cell r="CK56">
            <v>134.28902663911583</v>
          </cell>
          <cell r="CL56">
            <v>1E-08</v>
          </cell>
          <cell r="CM56">
            <v>17.512760272558012</v>
          </cell>
          <cell r="CN56">
            <v>1E-08</v>
          </cell>
          <cell r="CO56">
            <v>17.512760272558012</v>
          </cell>
          <cell r="CP56">
            <v>1E-08</v>
          </cell>
          <cell r="CQ56">
            <v>61.9508431024077</v>
          </cell>
          <cell r="CR56">
            <v>1E-08</v>
          </cell>
          <cell r="CS56">
            <v>61.95084311680154</v>
          </cell>
          <cell r="CT56">
            <v>1E-08</v>
          </cell>
          <cell r="CU56">
            <v>61.95084311680154</v>
          </cell>
          <cell r="CV56">
            <v>1E-08</v>
          </cell>
          <cell r="CW56">
            <v>1.689542397803595E-16</v>
          </cell>
          <cell r="CX56">
            <v>1E-08</v>
          </cell>
          <cell r="CY56">
            <v>1.1049999985634998E-16</v>
          </cell>
          <cell r="CZ56">
            <v>1E-08</v>
          </cell>
          <cell r="DA56">
            <v>2.794542396367095E-16</v>
          </cell>
          <cell r="DB56">
            <v>1E-08</v>
          </cell>
          <cell r="DC56">
            <v>3.6544015890367967E-16</v>
          </cell>
          <cell r="DD56">
            <v>1E-08</v>
          </cell>
          <cell r="DE56">
            <v>61.95084311680154</v>
          </cell>
          <cell r="DF56">
            <v>1E-08</v>
          </cell>
          <cell r="DG56">
            <v>61.95084311680154</v>
          </cell>
          <cell r="DH56">
            <v>1E-08</v>
          </cell>
          <cell r="DI56">
            <v>61.95084311680154</v>
          </cell>
          <cell r="DJ56">
            <v>1E-08</v>
          </cell>
          <cell r="DK56">
            <v>475.043242197008</v>
          </cell>
          <cell r="DL56">
            <v>1E-08</v>
          </cell>
          <cell r="DM56">
            <v>475.043242197008</v>
          </cell>
          <cell r="DN56">
            <v>1E-08</v>
          </cell>
          <cell r="DO56">
            <v>61.95084311680154</v>
          </cell>
          <cell r="DP56">
            <v>1E-08</v>
          </cell>
          <cell r="DQ56">
            <v>3.6544015890367967E-16</v>
          </cell>
          <cell r="DR56">
            <v>1E-08</v>
          </cell>
          <cell r="DS56">
            <v>3.6544015890367967E-16</v>
          </cell>
          <cell r="DT56">
            <v>1E-08</v>
          </cell>
          <cell r="DU56">
            <v>3.6544015890367967E-16</v>
          </cell>
          <cell r="DV56">
            <v>1E-08</v>
          </cell>
        </row>
        <row r="57">
          <cell r="B57" t="str">
            <v>Ar&amp;V/L</v>
          </cell>
          <cell r="C57" t="str">
            <v>kmol/h</v>
          </cell>
          <cell r="D57">
            <v>36</v>
          </cell>
          <cell r="K57">
            <v>4.64159999953584E-08</v>
          </cell>
          <cell r="L57">
            <v>1E-08</v>
          </cell>
          <cell r="M57">
            <v>1.559999997972E-16</v>
          </cell>
          <cell r="N57">
            <v>1E-08</v>
          </cell>
          <cell r="O57">
            <v>4.64159999953584E-08</v>
          </cell>
          <cell r="P57">
            <v>1E-08</v>
          </cell>
          <cell r="Q57">
            <v>4.64159999953584E-08</v>
          </cell>
          <cell r="R57">
            <v>1E-08</v>
          </cell>
          <cell r="S57">
            <v>4.64159999953584E-08</v>
          </cell>
          <cell r="T57">
            <v>1E-08</v>
          </cell>
          <cell r="U57">
            <v>1.5085199980389242E-16</v>
          </cell>
          <cell r="V57">
            <v>1E-08</v>
          </cell>
          <cell r="W57">
            <v>4.6416000146210404E-08</v>
          </cell>
          <cell r="X57">
            <v>1E-08</v>
          </cell>
          <cell r="Y57">
            <v>4.6416000064319285E-08</v>
          </cell>
          <cell r="Z57">
            <v>1E-08</v>
          </cell>
          <cell r="AA57">
            <v>4.6416000064319285E-08</v>
          </cell>
          <cell r="AB57">
            <v>1E-08</v>
          </cell>
          <cell r="AC57">
            <v>4.6416000064319285E-08</v>
          </cell>
          <cell r="AD57">
            <v>1E-08</v>
          </cell>
          <cell r="AE57">
            <v>1.8102239976467066E-17</v>
          </cell>
          <cell r="AF57">
            <v>1E-08</v>
          </cell>
          <cell r="AG57">
            <v>4.6416000082421524E-08</v>
          </cell>
          <cell r="AH57">
            <v>1E-08</v>
          </cell>
          <cell r="AI57">
            <v>6.096996342726927E-08</v>
          </cell>
          <cell r="AJ57">
            <v>1E-08</v>
          </cell>
          <cell r="AK57">
            <v>6.096996342726927E-08</v>
          </cell>
          <cell r="AL57">
            <v>1E-08</v>
          </cell>
          <cell r="AM57">
            <v>6.096996342726927E-08</v>
          </cell>
          <cell r="AN57">
            <v>1E-08</v>
          </cell>
          <cell r="AO57">
            <v>6.096996342726927E-08</v>
          </cell>
          <cell r="AP57">
            <v>1E-08</v>
          </cell>
          <cell r="AQ57">
            <v>6.096996342726927E-08</v>
          </cell>
          <cell r="AR57">
            <v>1E-08</v>
          </cell>
          <cell r="AS57">
            <v>6.096996342726925E-08</v>
          </cell>
          <cell r="AT57">
            <v>1E-08</v>
          </cell>
          <cell r="AU57">
            <v>6.096996342726925E-08</v>
          </cell>
          <cell r="AV57">
            <v>1E-08</v>
          </cell>
          <cell r="AW57">
            <v>6.096996342726925E-08</v>
          </cell>
          <cell r="AX57">
            <v>1E-08</v>
          </cell>
          <cell r="AY57">
            <v>6.096996342726925E-08</v>
          </cell>
          <cell r="AZ57">
            <v>1E-08</v>
          </cell>
          <cell r="BA57">
            <v>6.096996342726925E-08</v>
          </cell>
          <cell r="BB57">
            <v>1E-08</v>
          </cell>
          <cell r="BC57">
            <v>6.096996342726925E-08</v>
          </cell>
          <cell r="BD57">
            <v>1E-08</v>
          </cell>
          <cell r="BE57">
            <v>6.096996342726925E-08</v>
          </cell>
          <cell r="BF57">
            <v>1E-08</v>
          </cell>
          <cell r="BG57">
            <v>6.096996342726925E-08</v>
          </cell>
          <cell r="BH57">
            <v>1E-08</v>
          </cell>
          <cell r="BI57">
            <v>6.096996342726925E-08</v>
          </cell>
          <cell r="BJ57">
            <v>1E-08</v>
          </cell>
          <cell r="BK57">
            <v>6.096996342726925E-08</v>
          </cell>
          <cell r="BL57">
            <v>1E-08</v>
          </cell>
          <cell r="BM57">
            <v>1E-08</v>
          </cell>
          <cell r="BN57">
            <v>1E-08</v>
          </cell>
          <cell r="BO57">
            <v>1.392479999860752E-07</v>
          </cell>
          <cell r="BP57">
            <v>1E-08</v>
          </cell>
          <cell r="BQ57">
            <v>6.096996342726925E-08</v>
          </cell>
          <cell r="BR57">
            <v>1E-08</v>
          </cell>
          <cell r="BS57">
            <v>1.2640239765294888E-07</v>
          </cell>
          <cell r="BT57">
            <v>1E-08</v>
          </cell>
          <cell r="BU57">
            <v>-6.543243422567963E-08</v>
          </cell>
          <cell r="BV57">
            <v>1E-08</v>
          </cell>
          <cell r="BW57">
            <v>1.1999999998800013E-07</v>
          </cell>
          <cell r="BX57">
            <v>1E-08</v>
          </cell>
          <cell r="BY57">
            <v>-6.543243422567963E-08</v>
          </cell>
          <cell r="BZ57">
            <v>1E-08</v>
          </cell>
          <cell r="CA57">
            <v>1.6226553497181044E-07</v>
          </cell>
          <cell r="CB57">
            <v>1E-08</v>
          </cell>
          <cell r="CC57">
            <v>1E-08</v>
          </cell>
          <cell r="CD57">
            <v>1E-08</v>
          </cell>
          <cell r="CE57">
            <v>1E-08</v>
          </cell>
          <cell r="CF57">
            <v>1E-08</v>
          </cell>
          <cell r="CG57">
            <v>4.64159999953584E-08</v>
          </cell>
          <cell r="CH57">
            <v>1E-08</v>
          </cell>
          <cell r="CI57">
            <v>5.83865332220976E-09</v>
          </cell>
          <cell r="CJ57">
            <v>1E-08</v>
          </cell>
          <cell r="CK57">
            <v>6.394779507793867E-08</v>
          </cell>
          <cell r="CL57">
            <v>1E-08</v>
          </cell>
          <cell r="CM57">
            <v>1E-08</v>
          </cell>
          <cell r="CN57">
            <v>1E-08</v>
          </cell>
          <cell r="CO57">
            <v>1E-08</v>
          </cell>
          <cell r="CP57">
            <v>1E-08</v>
          </cell>
          <cell r="CQ57">
            <v>2E-08</v>
          </cell>
          <cell r="CR57">
            <v>1E-08</v>
          </cell>
          <cell r="CS57">
            <v>2.371592672008081E-07</v>
          </cell>
          <cell r="CT57">
            <v>1E-08</v>
          </cell>
          <cell r="CU57">
            <v>2.371592672008081E-07</v>
          </cell>
          <cell r="CV57">
            <v>1E-08</v>
          </cell>
          <cell r="CW57">
            <v>1.689542397803595E-16</v>
          </cell>
          <cell r="CX57">
            <v>1E-08</v>
          </cell>
          <cell r="CY57">
            <v>1.1049999985634998E-16</v>
          </cell>
          <cell r="CZ57">
            <v>1E-08</v>
          </cell>
          <cell r="DA57">
            <v>2.794542396367095E-16</v>
          </cell>
          <cell r="DB57">
            <v>1E-08</v>
          </cell>
          <cell r="DC57">
            <v>3.6544015890367967E-16</v>
          </cell>
          <cell r="DD57">
            <v>1E-08</v>
          </cell>
          <cell r="DE57">
            <v>2.371592672008081E-07</v>
          </cell>
          <cell r="DF57">
            <v>1E-08</v>
          </cell>
          <cell r="DG57">
            <v>2.371592672008081E-07</v>
          </cell>
          <cell r="DH57">
            <v>1E-08</v>
          </cell>
          <cell r="DI57">
            <v>2.371592672008081E-07</v>
          </cell>
          <cell r="DJ57">
            <v>1E-08</v>
          </cell>
          <cell r="DK57">
            <v>2.2621333004974912E-07</v>
          </cell>
          <cell r="DL57">
            <v>1E-08</v>
          </cell>
          <cell r="DM57">
            <v>2.2621511731851638E-07</v>
          </cell>
          <cell r="DN57">
            <v>1E-08</v>
          </cell>
          <cell r="DO57">
            <v>2.371592672008081E-07</v>
          </cell>
          <cell r="DP57">
            <v>1E-08</v>
          </cell>
          <cell r="DQ57">
            <v>3.6544015890367967E-16</v>
          </cell>
          <cell r="DR57">
            <v>1E-08</v>
          </cell>
          <cell r="DS57">
            <v>3.6544015890367967E-16</v>
          </cell>
          <cell r="DT57">
            <v>1E-08</v>
          </cell>
          <cell r="DU57">
            <v>3.6544015890367967E-16</v>
          </cell>
          <cell r="DV57">
            <v>1E-08</v>
          </cell>
        </row>
        <row r="58">
          <cell r="B58" t="str">
            <v>CH3OH&amp;V/L</v>
          </cell>
          <cell r="C58" t="str">
            <v>kmol/h</v>
          </cell>
          <cell r="D58">
            <v>37</v>
          </cell>
          <cell r="K58">
            <v>4.64159999953584E-08</v>
          </cell>
          <cell r="L58">
            <v>1E-08</v>
          </cell>
          <cell r="M58">
            <v>1.559999997972E-16</v>
          </cell>
          <cell r="N58">
            <v>1E-08</v>
          </cell>
          <cell r="O58">
            <v>4.64159999953584E-08</v>
          </cell>
          <cell r="P58">
            <v>1E-08</v>
          </cell>
          <cell r="Q58">
            <v>4.64159999953584E-08</v>
          </cell>
          <cell r="R58">
            <v>1E-08</v>
          </cell>
          <cell r="S58">
            <v>4.64159999953584E-08</v>
          </cell>
          <cell r="T58">
            <v>1E-08</v>
          </cell>
          <cell r="U58">
            <v>1.5085199980389242E-16</v>
          </cell>
          <cell r="V58">
            <v>1E-08</v>
          </cell>
          <cell r="W58">
            <v>4.6416000146210404E-08</v>
          </cell>
          <cell r="X58">
            <v>1E-08</v>
          </cell>
          <cell r="Y58">
            <v>4.6416000064319285E-08</v>
          </cell>
          <cell r="Z58">
            <v>1E-08</v>
          </cell>
          <cell r="AA58">
            <v>4.6416000064319285E-08</v>
          </cell>
          <cell r="AB58">
            <v>1E-08</v>
          </cell>
          <cell r="AC58">
            <v>1E-08</v>
          </cell>
          <cell r="AD58">
            <v>1E-08</v>
          </cell>
          <cell r="AE58">
            <v>1.8102239976467066E-17</v>
          </cell>
          <cell r="AF58">
            <v>1E-08</v>
          </cell>
          <cell r="AG58">
            <v>1.000000001810224E-08</v>
          </cell>
          <cell r="AH58">
            <v>1E-08</v>
          </cell>
          <cell r="AI58">
            <v>6.096996342726927E-08</v>
          </cell>
          <cell r="AJ58">
            <v>1E-08</v>
          </cell>
          <cell r="AK58">
            <v>6.096996342726927E-08</v>
          </cell>
          <cell r="AL58">
            <v>1E-08</v>
          </cell>
          <cell r="AM58">
            <v>6.096996342726927E-08</v>
          </cell>
          <cell r="AN58">
            <v>1E-08</v>
          </cell>
          <cell r="AO58">
            <v>6.096996342726927E-08</v>
          </cell>
          <cell r="AP58">
            <v>1E-08</v>
          </cell>
          <cell r="AQ58">
            <v>6.096996342726927E-08</v>
          </cell>
          <cell r="AR58">
            <v>1E-08</v>
          </cell>
          <cell r="AS58">
            <v>6.096996342726925E-08</v>
          </cell>
          <cell r="AT58">
            <v>1E-08</v>
          </cell>
          <cell r="AU58">
            <v>6.096996342726925E-08</v>
          </cell>
          <cell r="AV58">
            <v>1E-08</v>
          </cell>
          <cell r="AW58">
            <v>6.096996342726925E-08</v>
          </cell>
          <cell r="AX58">
            <v>1E-08</v>
          </cell>
          <cell r="AY58">
            <v>6.096996342726925E-08</v>
          </cell>
          <cell r="AZ58">
            <v>1E-08</v>
          </cell>
          <cell r="BA58">
            <v>6.096996342726925E-08</v>
          </cell>
          <cell r="BB58">
            <v>1E-08</v>
          </cell>
          <cell r="BC58">
            <v>6.096996342726925E-08</v>
          </cell>
          <cell r="BD58">
            <v>1E-08</v>
          </cell>
          <cell r="BE58">
            <v>6.096996342726925E-08</v>
          </cell>
          <cell r="BF58">
            <v>1E-08</v>
          </cell>
          <cell r="BG58">
            <v>6.096996342726925E-08</v>
          </cell>
          <cell r="BH58">
            <v>1E-08</v>
          </cell>
          <cell r="BI58">
            <v>6.096996342726925E-08</v>
          </cell>
          <cell r="BJ58">
            <v>1E-08</v>
          </cell>
          <cell r="BK58">
            <v>6.096996342726925E-08</v>
          </cell>
          <cell r="BL58">
            <v>1E-08</v>
          </cell>
          <cell r="BM58">
            <v>1E-08</v>
          </cell>
          <cell r="BN58">
            <v>1E-08</v>
          </cell>
          <cell r="BO58">
            <v>1.392479999860752E-07</v>
          </cell>
          <cell r="BP58">
            <v>1E-08</v>
          </cell>
          <cell r="BQ58">
            <v>6.096996342726925E-08</v>
          </cell>
          <cell r="BR58">
            <v>1E-08</v>
          </cell>
          <cell r="BS58">
            <v>1.2640239765294888E-07</v>
          </cell>
          <cell r="BT58">
            <v>1E-08</v>
          </cell>
          <cell r="BU58">
            <v>-6.543243422567963E-08</v>
          </cell>
          <cell r="BV58">
            <v>1E-08</v>
          </cell>
          <cell r="BW58">
            <v>1.1999999998800013E-07</v>
          </cell>
          <cell r="BX58">
            <v>1E-08</v>
          </cell>
          <cell r="BY58">
            <v>-6.543243422567963E-08</v>
          </cell>
          <cell r="BZ58">
            <v>1E-08</v>
          </cell>
          <cell r="CA58">
            <v>1.6226553497181044E-07</v>
          </cell>
          <cell r="CB58">
            <v>1E-08</v>
          </cell>
          <cell r="CC58">
            <v>1E-08</v>
          </cell>
          <cell r="CD58">
            <v>1E-08</v>
          </cell>
          <cell r="CE58">
            <v>1E-08</v>
          </cell>
          <cell r="CF58">
            <v>1E-08</v>
          </cell>
          <cell r="CG58">
            <v>4.64159999953584E-08</v>
          </cell>
          <cell r="CH58">
            <v>1E-08</v>
          </cell>
          <cell r="CI58">
            <v>5.83865332220976E-09</v>
          </cell>
          <cell r="CJ58">
            <v>1E-08</v>
          </cell>
          <cell r="CK58">
            <v>6.394779507793867E-08</v>
          </cell>
          <cell r="CL58">
            <v>1E-08</v>
          </cell>
          <cell r="CM58">
            <v>1E-08</v>
          </cell>
          <cell r="CN58">
            <v>1E-08</v>
          </cell>
          <cell r="CO58">
            <v>1E-08</v>
          </cell>
          <cell r="CP58">
            <v>1E-08</v>
          </cell>
          <cell r="CQ58">
            <v>2E-08</v>
          </cell>
          <cell r="CR58">
            <v>1E-08</v>
          </cell>
          <cell r="CS58">
            <v>2.371592672008081E-07</v>
          </cell>
          <cell r="CT58">
            <v>1E-08</v>
          </cell>
          <cell r="CU58">
            <v>2.371592672008081E-07</v>
          </cell>
          <cell r="CV58">
            <v>1E-08</v>
          </cell>
          <cell r="CW58">
            <v>1.689542397803595E-16</v>
          </cell>
          <cell r="CX58">
            <v>1E-08</v>
          </cell>
          <cell r="CY58">
            <v>1.1049999985634998E-16</v>
          </cell>
          <cell r="CZ58">
            <v>1E-08</v>
          </cell>
          <cell r="DA58">
            <v>2.794542396367095E-16</v>
          </cell>
          <cell r="DB58">
            <v>1E-08</v>
          </cell>
          <cell r="DC58">
            <v>3.6544015890367967E-16</v>
          </cell>
          <cell r="DD58">
            <v>1E-08</v>
          </cell>
          <cell r="DE58">
            <v>2.371592672008081E-07</v>
          </cell>
          <cell r="DF58">
            <v>1E-08</v>
          </cell>
          <cell r="DG58">
            <v>2.371592672008081E-07</v>
          </cell>
          <cell r="DH58">
            <v>1E-08</v>
          </cell>
          <cell r="DI58">
            <v>2.371592672008081E-07</v>
          </cell>
          <cell r="DJ58">
            <v>1E-08</v>
          </cell>
          <cell r="DK58">
            <v>2.2621333004974912E-07</v>
          </cell>
          <cell r="DL58">
            <v>1E-08</v>
          </cell>
          <cell r="DM58">
            <v>2.2621511731851638E-07</v>
          </cell>
          <cell r="DN58">
            <v>1E-08</v>
          </cell>
          <cell r="DO58">
            <v>2.371592672008081E-07</v>
          </cell>
          <cell r="DP58">
            <v>1E-08</v>
          </cell>
          <cell r="DQ58">
            <v>3.6544015890367967E-16</v>
          </cell>
          <cell r="DR58">
            <v>1E-08</v>
          </cell>
          <cell r="DS58">
            <v>3.6544015890367967E-16</v>
          </cell>
          <cell r="DT58">
            <v>1E-08</v>
          </cell>
          <cell r="DU58">
            <v>3.6544015890367967E-16</v>
          </cell>
          <cell r="DV58">
            <v>1E-08</v>
          </cell>
        </row>
        <row r="59">
          <cell r="B59" t="str">
            <v>&amp;V/L</v>
          </cell>
          <cell r="C59" t="str">
            <v>kmol/h</v>
          </cell>
          <cell r="D59">
            <v>38</v>
          </cell>
          <cell r="K59">
            <v>0</v>
          </cell>
          <cell r="L59">
            <v>1E-08</v>
          </cell>
          <cell r="M59">
            <v>0</v>
          </cell>
          <cell r="N59">
            <v>1E-08</v>
          </cell>
          <cell r="O59">
            <v>0</v>
          </cell>
          <cell r="P59">
            <v>1E-08</v>
          </cell>
          <cell r="Q59">
            <v>0</v>
          </cell>
          <cell r="R59">
            <v>1E-08</v>
          </cell>
          <cell r="S59">
            <v>0</v>
          </cell>
          <cell r="T59">
            <v>1E-08</v>
          </cell>
          <cell r="U59">
            <v>0</v>
          </cell>
          <cell r="V59">
            <v>1E-08</v>
          </cell>
          <cell r="W59">
            <v>0</v>
          </cell>
          <cell r="X59">
            <v>1E-08</v>
          </cell>
          <cell r="Y59">
            <v>4.6416000064319285E-08</v>
          </cell>
          <cell r="Z59">
            <v>1E-08</v>
          </cell>
          <cell r="AA59">
            <v>4.6416000064319285E-08</v>
          </cell>
          <cell r="AB59">
            <v>1E-08</v>
          </cell>
          <cell r="AC59">
            <v>1E-08</v>
          </cell>
          <cell r="AD59">
            <v>1E-08</v>
          </cell>
          <cell r="AE59">
            <v>0</v>
          </cell>
          <cell r="AF59">
            <v>1E-08</v>
          </cell>
          <cell r="AG59">
            <v>1E-08</v>
          </cell>
          <cell r="AH59">
            <v>1E-08</v>
          </cell>
          <cell r="AI59">
            <v>6.096996342726927E-08</v>
          </cell>
          <cell r="AJ59">
            <v>1E-08</v>
          </cell>
          <cell r="AK59">
            <v>6.096996342726927E-08</v>
          </cell>
          <cell r="AL59">
            <v>1E-08</v>
          </cell>
          <cell r="AM59">
            <v>6.096996342726927E-08</v>
          </cell>
          <cell r="AN59">
            <v>1E-08</v>
          </cell>
          <cell r="AO59">
            <v>6.096996342726927E-08</v>
          </cell>
          <cell r="AP59">
            <v>1E-08</v>
          </cell>
          <cell r="AQ59">
            <v>6.096996342726927E-08</v>
          </cell>
          <cell r="AR59">
            <v>1E-08</v>
          </cell>
          <cell r="AS59">
            <v>6.096996342726925E-08</v>
          </cell>
          <cell r="AT59">
            <v>1E-08</v>
          </cell>
          <cell r="AU59">
            <v>6.096996342726925E-08</v>
          </cell>
          <cell r="AV59">
            <v>1E-08</v>
          </cell>
          <cell r="AW59">
            <v>6.096996342726925E-08</v>
          </cell>
          <cell r="AX59">
            <v>1E-08</v>
          </cell>
          <cell r="AY59">
            <v>6.096996342726925E-08</v>
          </cell>
          <cell r="AZ59">
            <v>1E-08</v>
          </cell>
          <cell r="BA59">
            <v>6.096996342726925E-08</v>
          </cell>
          <cell r="BB59">
            <v>1E-08</v>
          </cell>
          <cell r="BC59">
            <v>6.096996342726925E-08</v>
          </cell>
          <cell r="BD59">
            <v>1E-08</v>
          </cell>
          <cell r="BE59">
            <v>6.096996342726925E-08</v>
          </cell>
          <cell r="BF59">
            <v>1E-08</v>
          </cell>
          <cell r="BG59">
            <v>6.096996342726925E-08</v>
          </cell>
          <cell r="BH59">
            <v>1E-08</v>
          </cell>
          <cell r="BI59">
            <v>6.096996342726925E-08</v>
          </cell>
          <cell r="BJ59">
            <v>1E-08</v>
          </cell>
          <cell r="BK59">
            <v>6.096996342726925E-08</v>
          </cell>
          <cell r="BL59">
            <v>1E-08</v>
          </cell>
          <cell r="BM59">
            <v>1E-08</v>
          </cell>
          <cell r="BN59">
            <v>1E-08</v>
          </cell>
          <cell r="BO59">
            <v>0</v>
          </cell>
          <cell r="BP59">
            <v>1E-08</v>
          </cell>
          <cell r="BQ59">
            <v>6.096996342726925E-08</v>
          </cell>
          <cell r="BR59">
            <v>1E-08</v>
          </cell>
          <cell r="BS59">
            <v>0</v>
          </cell>
          <cell r="BT59">
            <v>1E-08</v>
          </cell>
          <cell r="BU59">
            <v>6.096996342726925E-08</v>
          </cell>
          <cell r="BV59">
            <v>1E-08</v>
          </cell>
          <cell r="BW59">
            <v>0</v>
          </cell>
          <cell r="BX59">
            <v>1E-08</v>
          </cell>
          <cell r="BY59">
            <v>6.096996342726925E-08</v>
          </cell>
          <cell r="BZ59">
            <v>1E-08</v>
          </cell>
          <cell r="CA59">
            <v>0</v>
          </cell>
          <cell r="CB59">
            <v>1E-08</v>
          </cell>
          <cell r="CC59">
            <v>1E-08</v>
          </cell>
          <cell r="CD59">
            <v>1E-08</v>
          </cell>
          <cell r="CE59">
            <v>1E-08</v>
          </cell>
          <cell r="CF59">
            <v>1E-08</v>
          </cell>
          <cell r="CG59">
            <v>0</v>
          </cell>
          <cell r="CH59">
            <v>1E-08</v>
          </cell>
          <cell r="CI59">
            <v>0</v>
          </cell>
          <cell r="CJ59">
            <v>1E-08</v>
          </cell>
          <cell r="CK59">
            <v>0</v>
          </cell>
          <cell r="CL59">
            <v>1E-08</v>
          </cell>
          <cell r="CM59">
            <v>1E-08</v>
          </cell>
          <cell r="CN59">
            <v>1E-08</v>
          </cell>
          <cell r="CO59">
            <v>1E-08</v>
          </cell>
          <cell r="CP59">
            <v>1E-08</v>
          </cell>
          <cell r="CQ59">
            <v>2E-08</v>
          </cell>
          <cell r="CR59">
            <v>1E-08</v>
          </cell>
          <cell r="CS59">
            <v>2.371592672008081E-07</v>
          </cell>
          <cell r="CT59">
            <v>1E-08</v>
          </cell>
          <cell r="CU59">
            <v>2.371592672008081E-07</v>
          </cell>
          <cell r="CV59">
            <v>1E-08</v>
          </cell>
          <cell r="CW59">
            <v>0</v>
          </cell>
          <cell r="CX59">
            <v>1E-08</v>
          </cell>
          <cell r="CY59">
            <v>0</v>
          </cell>
          <cell r="CZ59">
            <v>1E-08</v>
          </cell>
          <cell r="DA59">
            <v>0</v>
          </cell>
          <cell r="DB59">
            <v>1E-08</v>
          </cell>
          <cell r="DC59">
            <v>3.6544015890367967E-16</v>
          </cell>
          <cell r="DD59">
            <v>1E-08</v>
          </cell>
          <cell r="DE59">
            <v>2.371592672008081E-07</v>
          </cell>
          <cell r="DF59">
            <v>1E-08</v>
          </cell>
          <cell r="DG59">
            <v>2.371592672008081E-07</v>
          </cell>
          <cell r="DH59">
            <v>1E-08</v>
          </cell>
          <cell r="DI59">
            <v>2.371592672008081E-07</v>
          </cell>
          <cell r="DJ59">
            <v>1E-08</v>
          </cell>
          <cell r="DK59">
            <v>0</v>
          </cell>
          <cell r="DL59">
            <v>1E-08</v>
          </cell>
          <cell r="DM59">
            <v>2.2621511731851638E-07</v>
          </cell>
          <cell r="DN59">
            <v>1E-08</v>
          </cell>
          <cell r="DO59">
            <v>2.371592672008081E-07</v>
          </cell>
          <cell r="DP59">
            <v>1E-08</v>
          </cell>
          <cell r="DQ59">
            <v>3.6544015890367967E-16</v>
          </cell>
          <cell r="DR59">
            <v>1E-08</v>
          </cell>
          <cell r="DS59">
            <v>3.6544015890367967E-16</v>
          </cell>
          <cell r="DT59">
            <v>1E-08</v>
          </cell>
          <cell r="DU59">
            <v>3.6544015890367967E-16</v>
          </cell>
          <cell r="DV59">
            <v>1E-08</v>
          </cell>
        </row>
        <row r="60">
          <cell r="B60" t="str">
            <v>&amp;V/L</v>
          </cell>
          <cell r="C60" t="str">
            <v>kmol/h</v>
          </cell>
          <cell r="D60">
            <v>39</v>
          </cell>
          <cell r="K60">
            <v>0</v>
          </cell>
          <cell r="L60">
            <v>1E-08</v>
          </cell>
          <cell r="M60">
            <v>0</v>
          </cell>
          <cell r="N60">
            <v>1E-08</v>
          </cell>
          <cell r="O60">
            <v>0</v>
          </cell>
          <cell r="P60">
            <v>1E-08</v>
          </cell>
          <cell r="Q60">
            <v>0</v>
          </cell>
          <cell r="R60">
            <v>1E-08</v>
          </cell>
          <cell r="S60">
            <v>0</v>
          </cell>
          <cell r="T60">
            <v>1E-08</v>
          </cell>
          <cell r="U60">
            <v>0</v>
          </cell>
          <cell r="V60">
            <v>1E-08</v>
          </cell>
          <cell r="W60">
            <v>0</v>
          </cell>
          <cell r="X60">
            <v>1E-08</v>
          </cell>
          <cell r="Y60">
            <v>4.6416000064319285E-08</v>
          </cell>
          <cell r="Z60">
            <v>1E-08</v>
          </cell>
          <cell r="AA60">
            <v>4.6416000064319285E-08</v>
          </cell>
          <cell r="AB60">
            <v>1E-08</v>
          </cell>
          <cell r="AC60">
            <v>1E-08</v>
          </cell>
          <cell r="AD60">
            <v>1E-08</v>
          </cell>
          <cell r="AE60">
            <v>0</v>
          </cell>
          <cell r="AF60">
            <v>1E-08</v>
          </cell>
          <cell r="AG60">
            <v>1E-08</v>
          </cell>
          <cell r="AH60">
            <v>1E-08</v>
          </cell>
          <cell r="AI60">
            <v>6.096996342726927E-08</v>
          </cell>
          <cell r="AJ60">
            <v>1E-08</v>
          </cell>
          <cell r="AK60">
            <v>6.096996342726927E-08</v>
          </cell>
          <cell r="AL60">
            <v>1E-08</v>
          </cell>
          <cell r="AM60">
            <v>6.096996342726927E-08</v>
          </cell>
          <cell r="AN60">
            <v>1E-08</v>
          </cell>
          <cell r="AO60">
            <v>6.096996342726927E-08</v>
          </cell>
          <cell r="AP60">
            <v>1E-08</v>
          </cell>
          <cell r="AQ60">
            <v>6.096996342726927E-08</v>
          </cell>
          <cell r="AR60">
            <v>1E-08</v>
          </cell>
          <cell r="AS60">
            <v>6.096996342726925E-08</v>
          </cell>
          <cell r="AT60">
            <v>1E-08</v>
          </cell>
          <cell r="AU60">
            <v>6.096996342726925E-08</v>
          </cell>
          <cell r="AV60">
            <v>1E-08</v>
          </cell>
          <cell r="AW60">
            <v>6.096996342726925E-08</v>
          </cell>
          <cell r="AX60">
            <v>1E-08</v>
          </cell>
          <cell r="AY60">
            <v>6.096996342726925E-08</v>
          </cell>
          <cell r="AZ60">
            <v>1E-08</v>
          </cell>
          <cell r="BA60">
            <v>6.096996342726925E-08</v>
          </cell>
          <cell r="BB60">
            <v>1E-08</v>
          </cell>
          <cell r="BC60">
            <v>6.096996342726925E-08</v>
          </cell>
          <cell r="BD60">
            <v>1E-08</v>
          </cell>
          <cell r="BE60">
            <v>6.096996342726925E-08</v>
          </cell>
          <cell r="BF60">
            <v>1E-08</v>
          </cell>
          <cell r="BG60">
            <v>6.096996342726925E-08</v>
          </cell>
          <cell r="BH60">
            <v>1E-08</v>
          </cell>
          <cell r="BI60">
            <v>6.096996342726925E-08</v>
          </cell>
          <cell r="BJ60">
            <v>1E-08</v>
          </cell>
          <cell r="BK60">
            <v>6.096996342726925E-08</v>
          </cell>
          <cell r="BL60">
            <v>1E-08</v>
          </cell>
          <cell r="BM60">
            <v>1E-08</v>
          </cell>
          <cell r="BN60">
            <v>1E-08</v>
          </cell>
          <cell r="BO60">
            <v>0</v>
          </cell>
          <cell r="BP60">
            <v>1E-08</v>
          </cell>
          <cell r="BQ60">
            <v>6.096996342726925E-08</v>
          </cell>
          <cell r="BR60">
            <v>1E-08</v>
          </cell>
          <cell r="BS60">
            <v>0</v>
          </cell>
          <cell r="BT60">
            <v>1E-08</v>
          </cell>
          <cell r="BU60">
            <v>6.096996342726925E-08</v>
          </cell>
          <cell r="BV60">
            <v>1E-08</v>
          </cell>
          <cell r="BW60">
            <v>0</v>
          </cell>
          <cell r="BX60">
            <v>1E-08</v>
          </cell>
          <cell r="BY60">
            <v>6.096996342726925E-08</v>
          </cell>
          <cell r="BZ60">
            <v>1E-08</v>
          </cell>
          <cell r="CA60">
            <v>0</v>
          </cell>
          <cell r="CB60">
            <v>1E-08</v>
          </cell>
          <cell r="CC60">
            <v>1E-08</v>
          </cell>
          <cell r="CD60">
            <v>1E-08</v>
          </cell>
          <cell r="CE60">
            <v>1E-08</v>
          </cell>
          <cell r="CF60">
            <v>1E-08</v>
          </cell>
          <cell r="CG60">
            <v>0</v>
          </cell>
          <cell r="CH60">
            <v>1E-08</v>
          </cell>
          <cell r="CI60">
            <v>0</v>
          </cell>
          <cell r="CJ60">
            <v>1E-08</v>
          </cell>
          <cell r="CK60">
            <v>0</v>
          </cell>
          <cell r="CL60">
            <v>1E-08</v>
          </cell>
          <cell r="CM60">
            <v>1E-08</v>
          </cell>
          <cell r="CN60">
            <v>1E-08</v>
          </cell>
          <cell r="CO60">
            <v>1E-08</v>
          </cell>
          <cell r="CP60">
            <v>1E-08</v>
          </cell>
          <cell r="CQ60">
            <v>2E-08</v>
          </cell>
          <cell r="CR60">
            <v>1E-08</v>
          </cell>
          <cell r="CS60">
            <v>2.371592672008081E-07</v>
          </cell>
          <cell r="CT60">
            <v>1E-08</v>
          </cell>
          <cell r="CU60">
            <v>2.371592672008081E-07</v>
          </cell>
          <cell r="CV60">
            <v>1E-08</v>
          </cell>
          <cell r="CW60">
            <v>0</v>
          </cell>
          <cell r="CX60">
            <v>1E-08</v>
          </cell>
          <cell r="CY60">
            <v>0</v>
          </cell>
          <cell r="CZ60">
            <v>1E-08</v>
          </cell>
          <cell r="DA60">
            <v>0</v>
          </cell>
          <cell r="DB60">
            <v>1E-08</v>
          </cell>
          <cell r="DC60">
            <v>3.6544015890367967E-16</v>
          </cell>
          <cell r="DD60">
            <v>1E-08</v>
          </cell>
          <cell r="DE60">
            <v>2.371592672008081E-07</v>
          </cell>
          <cell r="DF60">
            <v>1E-08</v>
          </cell>
          <cell r="DG60">
            <v>2.371592672008081E-07</v>
          </cell>
          <cell r="DH60">
            <v>1E-08</v>
          </cell>
          <cell r="DI60">
            <v>2.371592672008081E-07</v>
          </cell>
          <cell r="DJ60">
            <v>1E-08</v>
          </cell>
          <cell r="DK60">
            <v>0</v>
          </cell>
          <cell r="DL60">
            <v>1E-08</v>
          </cell>
          <cell r="DM60">
            <v>2.2621511731851638E-07</v>
          </cell>
          <cell r="DN60">
            <v>1E-08</v>
          </cell>
          <cell r="DO60">
            <v>2.371592672008081E-07</v>
          </cell>
          <cell r="DP60">
            <v>1E-08</v>
          </cell>
          <cell r="DQ60">
            <v>3.6544015890367967E-16</v>
          </cell>
          <cell r="DR60">
            <v>1E-08</v>
          </cell>
          <cell r="DS60">
            <v>3.6544015890367967E-16</v>
          </cell>
          <cell r="DT60">
            <v>1E-08</v>
          </cell>
          <cell r="DU60">
            <v>3.6544015890367967E-16</v>
          </cell>
          <cell r="DV60">
            <v>1E-08</v>
          </cell>
        </row>
        <row r="61">
          <cell r="B61" t="str">
            <v>&amp;V/L</v>
          </cell>
          <cell r="C61" t="str">
            <v>kmol/h</v>
          </cell>
          <cell r="D61">
            <v>40</v>
          </cell>
          <cell r="K61">
            <v>0</v>
          </cell>
          <cell r="L61">
            <v>1E-08</v>
          </cell>
          <cell r="M61">
            <v>0</v>
          </cell>
          <cell r="N61">
            <v>1E-08</v>
          </cell>
          <cell r="O61">
            <v>0</v>
          </cell>
          <cell r="P61">
            <v>1E-08</v>
          </cell>
          <cell r="Q61">
            <v>0</v>
          </cell>
          <cell r="R61">
            <v>1E-08</v>
          </cell>
          <cell r="S61">
            <v>0</v>
          </cell>
          <cell r="T61">
            <v>1E-08</v>
          </cell>
          <cell r="U61">
            <v>0</v>
          </cell>
          <cell r="V61">
            <v>1E-08</v>
          </cell>
          <cell r="W61">
            <v>0</v>
          </cell>
          <cell r="X61">
            <v>1E-08</v>
          </cell>
          <cell r="Y61">
            <v>4.6416000064319285E-08</v>
          </cell>
          <cell r="Z61">
            <v>1E-08</v>
          </cell>
          <cell r="AA61">
            <v>4.6416000064319285E-08</v>
          </cell>
          <cell r="AB61">
            <v>1E-08</v>
          </cell>
          <cell r="AC61">
            <v>1E-08</v>
          </cell>
          <cell r="AD61">
            <v>1E-08</v>
          </cell>
          <cell r="AE61">
            <v>0</v>
          </cell>
          <cell r="AF61">
            <v>1E-08</v>
          </cell>
          <cell r="AG61">
            <v>1E-08</v>
          </cell>
          <cell r="AH61">
            <v>1E-08</v>
          </cell>
          <cell r="AI61">
            <v>6.096996342726927E-08</v>
          </cell>
          <cell r="AJ61">
            <v>1E-08</v>
          </cell>
          <cell r="AK61">
            <v>6.096996342726927E-08</v>
          </cell>
          <cell r="AL61">
            <v>1E-08</v>
          </cell>
          <cell r="AM61">
            <v>6.096996342726927E-08</v>
          </cell>
          <cell r="AN61">
            <v>1E-08</v>
          </cell>
          <cell r="AO61">
            <v>6.096996342726927E-08</v>
          </cell>
          <cell r="AP61">
            <v>1E-08</v>
          </cell>
          <cell r="AQ61">
            <v>6.096996342726927E-08</v>
          </cell>
          <cell r="AR61">
            <v>1E-08</v>
          </cell>
          <cell r="AS61">
            <v>6.096996342726925E-08</v>
          </cell>
          <cell r="AT61">
            <v>1E-08</v>
          </cell>
          <cell r="AU61">
            <v>6.096996342726925E-08</v>
          </cell>
          <cell r="AV61">
            <v>1E-08</v>
          </cell>
          <cell r="AW61">
            <v>6.096996342726925E-08</v>
          </cell>
          <cell r="AX61">
            <v>1E-08</v>
          </cell>
          <cell r="AY61">
            <v>6.096996342726925E-08</v>
          </cell>
          <cell r="AZ61">
            <v>1E-08</v>
          </cell>
          <cell r="BA61">
            <v>6.096996342726925E-08</v>
          </cell>
          <cell r="BB61">
            <v>1E-08</v>
          </cell>
          <cell r="BC61">
            <v>6.096996342726925E-08</v>
          </cell>
          <cell r="BD61">
            <v>1E-08</v>
          </cell>
          <cell r="BE61">
            <v>6.096996342726925E-08</v>
          </cell>
          <cell r="BF61">
            <v>1E-08</v>
          </cell>
          <cell r="BG61">
            <v>6.096996342726925E-08</v>
          </cell>
          <cell r="BH61">
            <v>1E-08</v>
          </cell>
          <cell r="BI61">
            <v>6.096996342726925E-08</v>
          </cell>
          <cell r="BJ61">
            <v>1E-08</v>
          </cell>
          <cell r="BK61">
            <v>6.096996342726925E-08</v>
          </cell>
          <cell r="BL61">
            <v>1E-08</v>
          </cell>
          <cell r="BM61">
            <v>1E-08</v>
          </cell>
          <cell r="BN61">
            <v>1E-08</v>
          </cell>
          <cell r="BO61">
            <v>0</v>
          </cell>
          <cell r="BP61">
            <v>1E-08</v>
          </cell>
          <cell r="BQ61">
            <v>6.096996342726925E-08</v>
          </cell>
          <cell r="BR61">
            <v>1E-08</v>
          </cell>
          <cell r="BS61">
            <v>0</v>
          </cell>
          <cell r="BT61">
            <v>1E-08</v>
          </cell>
          <cell r="BU61">
            <v>6.096996342726925E-08</v>
          </cell>
          <cell r="BV61">
            <v>1E-08</v>
          </cell>
          <cell r="BW61">
            <v>0</v>
          </cell>
          <cell r="BX61">
            <v>1E-08</v>
          </cell>
          <cell r="BY61">
            <v>6.096996342726925E-08</v>
          </cell>
          <cell r="BZ61">
            <v>1E-08</v>
          </cell>
          <cell r="CA61">
            <v>0</v>
          </cell>
          <cell r="CB61">
            <v>1E-08</v>
          </cell>
          <cell r="CC61">
            <v>1E-08</v>
          </cell>
          <cell r="CD61">
            <v>1E-08</v>
          </cell>
          <cell r="CE61">
            <v>1E-08</v>
          </cell>
          <cell r="CF61">
            <v>1E-08</v>
          </cell>
          <cell r="CG61">
            <v>0</v>
          </cell>
          <cell r="CH61">
            <v>1E-08</v>
          </cell>
          <cell r="CI61">
            <v>0</v>
          </cell>
          <cell r="CJ61">
            <v>1E-08</v>
          </cell>
          <cell r="CK61">
            <v>0</v>
          </cell>
          <cell r="CL61">
            <v>1E-08</v>
          </cell>
          <cell r="CM61">
            <v>1E-08</v>
          </cell>
          <cell r="CN61">
            <v>1E-08</v>
          </cell>
          <cell r="CO61">
            <v>1E-08</v>
          </cell>
          <cell r="CP61">
            <v>1E-08</v>
          </cell>
          <cell r="CQ61">
            <v>2E-08</v>
          </cell>
          <cell r="CR61">
            <v>1E-08</v>
          </cell>
          <cell r="CS61">
            <v>2.371592672008081E-07</v>
          </cell>
          <cell r="CT61">
            <v>1E-08</v>
          </cell>
          <cell r="CU61">
            <v>2.371592672008081E-07</v>
          </cell>
          <cell r="CV61">
            <v>1E-08</v>
          </cell>
          <cell r="CW61">
            <v>0</v>
          </cell>
          <cell r="CX61">
            <v>1E-08</v>
          </cell>
          <cell r="CY61">
            <v>0</v>
          </cell>
          <cell r="CZ61">
            <v>1E-08</v>
          </cell>
          <cell r="DA61">
            <v>0</v>
          </cell>
          <cell r="DB61">
            <v>1E-08</v>
          </cell>
          <cell r="DC61">
            <v>3.6544015890367967E-16</v>
          </cell>
          <cell r="DD61">
            <v>1E-08</v>
          </cell>
          <cell r="DE61">
            <v>2.371592672008081E-07</v>
          </cell>
          <cell r="DF61">
            <v>1E-08</v>
          </cell>
          <cell r="DG61">
            <v>2.371592672008081E-07</v>
          </cell>
          <cell r="DH61">
            <v>1E-08</v>
          </cell>
          <cell r="DI61">
            <v>2.371592672008081E-07</v>
          </cell>
          <cell r="DJ61">
            <v>1E-08</v>
          </cell>
          <cell r="DK61">
            <v>0</v>
          </cell>
          <cell r="DL61">
            <v>1E-08</v>
          </cell>
          <cell r="DM61">
            <v>2.2621511731851638E-07</v>
          </cell>
          <cell r="DN61">
            <v>1E-08</v>
          </cell>
          <cell r="DO61">
            <v>2.371592672008081E-07</v>
          </cell>
          <cell r="DP61">
            <v>1E-08</v>
          </cell>
          <cell r="DQ61">
            <v>3.6544015890367967E-16</v>
          </cell>
          <cell r="DR61">
            <v>1E-08</v>
          </cell>
          <cell r="DS61">
            <v>3.6544015890367967E-16</v>
          </cell>
          <cell r="DT61">
            <v>1E-08</v>
          </cell>
          <cell r="DU61">
            <v>3.6544015890367967E-16</v>
          </cell>
          <cell r="DV61">
            <v>1E-08</v>
          </cell>
        </row>
        <row r="62">
          <cell r="B62" t="str">
            <v>&amp;V/L</v>
          </cell>
          <cell r="C62" t="str">
            <v>kmol/h</v>
          </cell>
          <cell r="D62">
            <v>41</v>
          </cell>
          <cell r="K62">
            <v>0</v>
          </cell>
          <cell r="L62">
            <v>1E-08</v>
          </cell>
          <cell r="M62">
            <v>0</v>
          </cell>
          <cell r="N62">
            <v>1E-08</v>
          </cell>
          <cell r="O62">
            <v>0</v>
          </cell>
          <cell r="P62">
            <v>1E-08</v>
          </cell>
          <cell r="Q62">
            <v>0</v>
          </cell>
          <cell r="R62">
            <v>1E-08</v>
          </cell>
          <cell r="S62">
            <v>0</v>
          </cell>
          <cell r="T62">
            <v>1E-08</v>
          </cell>
          <cell r="U62">
            <v>0</v>
          </cell>
          <cell r="V62">
            <v>1E-08</v>
          </cell>
          <cell r="W62">
            <v>0</v>
          </cell>
          <cell r="X62">
            <v>1E-08</v>
          </cell>
          <cell r="Y62">
            <v>4.6416000064319285E-08</v>
          </cell>
          <cell r="Z62">
            <v>1E-08</v>
          </cell>
          <cell r="AA62">
            <v>4.6416000064319285E-08</v>
          </cell>
          <cell r="AB62">
            <v>1E-08</v>
          </cell>
          <cell r="AC62">
            <v>1E-08</v>
          </cell>
          <cell r="AD62">
            <v>1E-08</v>
          </cell>
          <cell r="AE62">
            <v>0</v>
          </cell>
          <cell r="AF62">
            <v>1E-08</v>
          </cell>
          <cell r="AG62">
            <v>1E-08</v>
          </cell>
          <cell r="AH62">
            <v>1E-08</v>
          </cell>
          <cell r="AI62">
            <v>6.096996342726927E-08</v>
          </cell>
          <cell r="AJ62">
            <v>1E-08</v>
          </cell>
          <cell r="AK62">
            <v>6.096996342726927E-08</v>
          </cell>
          <cell r="AL62">
            <v>1E-08</v>
          </cell>
          <cell r="AM62">
            <v>6.096996342726927E-08</v>
          </cell>
          <cell r="AN62">
            <v>1E-08</v>
          </cell>
          <cell r="AO62">
            <v>6.096996342726927E-08</v>
          </cell>
          <cell r="AP62">
            <v>1E-08</v>
          </cell>
          <cell r="AQ62">
            <v>6.096996342726927E-08</v>
          </cell>
          <cell r="AR62">
            <v>1E-08</v>
          </cell>
          <cell r="AS62">
            <v>6.096996342726925E-08</v>
          </cell>
          <cell r="AT62">
            <v>1E-08</v>
          </cell>
          <cell r="AU62">
            <v>6.096996342726925E-08</v>
          </cell>
          <cell r="AV62">
            <v>1E-08</v>
          </cell>
          <cell r="AW62">
            <v>6.096996342726925E-08</v>
          </cell>
          <cell r="AX62">
            <v>1E-08</v>
          </cell>
          <cell r="AY62">
            <v>6.096996342726925E-08</v>
          </cell>
          <cell r="AZ62">
            <v>1E-08</v>
          </cell>
          <cell r="BA62">
            <v>6.096996342726925E-08</v>
          </cell>
          <cell r="BB62">
            <v>1E-08</v>
          </cell>
          <cell r="BC62">
            <v>6.096996342726925E-08</v>
          </cell>
          <cell r="BD62">
            <v>1E-08</v>
          </cell>
          <cell r="BE62">
            <v>6.096996342726925E-08</v>
          </cell>
          <cell r="BF62">
            <v>1E-08</v>
          </cell>
          <cell r="BG62">
            <v>6.096996342726925E-08</v>
          </cell>
          <cell r="BH62">
            <v>1E-08</v>
          </cell>
          <cell r="BI62">
            <v>6.096996342726925E-08</v>
          </cell>
          <cell r="BJ62">
            <v>1E-08</v>
          </cell>
          <cell r="BK62">
            <v>6.096996342726925E-08</v>
          </cell>
          <cell r="BL62">
            <v>1E-08</v>
          </cell>
          <cell r="BM62">
            <v>1E-08</v>
          </cell>
          <cell r="BN62">
            <v>1E-08</v>
          </cell>
          <cell r="BO62">
            <v>0</v>
          </cell>
          <cell r="BP62">
            <v>1E-08</v>
          </cell>
          <cell r="BQ62">
            <v>6.096996342726925E-08</v>
          </cell>
          <cell r="BR62">
            <v>1E-08</v>
          </cell>
          <cell r="BS62">
            <v>0</v>
          </cell>
          <cell r="BT62">
            <v>1E-08</v>
          </cell>
          <cell r="BU62">
            <v>6.096996342726925E-08</v>
          </cell>
          <cell r="BV62">
            <v>1E-08</v>
          </cell>
          <cell r="BW62">
            <v>0</v>
          </cell>
          <cell r="BX62">
            <v>1E-08</v>
          </cell>
          <cell r="BY62">
            <v>6.096996342726925E-08</v>
          </cell>
          <cell r="BZ62">
            <v>1E-08</v>
          </cell>
          <cell r="CA62">
            <v>0</v>
          </cell>
          <cell r="CB62">
            <v>1E-08</v>
          </cell>
          <cell r="CC62">
            <v>1E-08</v>
          </cell>
          <cell r="CD62">
            <v>1E-08</v>
          </cell>
          <cell r="CE62">
            <v>1E-08</v>
          </cell>
          <cell r="CF62">
            <v>1E-08</v>
          </cell>
          <cell r="CG62">
            <v>0</v>
          </cell>
          <cell r="CH62">
            <v>1E-08</v>
          </cell>
          <cell r="CI62">
            <v>0</v>
          </cell>
          <cell r="CJ62">
            <v>1E-08</v>
          </cell>
          <cell r="CK62">
            <v>0</v>
          </cell>
          <cell r="CL62">
            <v>1E-08</v>
          </cell>
          <cell r="CM62">
            <v>1E-08</v>
          </cell>
          <cell r="CN62">
            <v>1E-08</v>
          </cell>
          <cell r="CO62">
            <v>1E-08</v>
          </cell>
          <cell r="CP62">
            <v>1E-08</v>
          </cell>
          <cell r="CQ62">
            <v>2E-08</v>
          </cell>
          <cell r="CR62">
            <v>1E-08</v>
          </cell>
          <cell r="CS62">
            <v>2.371592672008081E-07</v>
          </cell>
          <cell r="CT62">
            <v>1E-08</v>
          </cell>
          <cell r="CU62">
            <v>2.371592672008081E-07</v>
          </cell>
          <cell r="CV62">
            <v>1E-08</v>
          </cell>
          <cell r="CW62">
            <v>0</v>
          </cell>
          <cell r="CX62">
            <v>1E-08</v>
          </cell>
          <cell r="CY62">
            <v>0</v>
          </cell>
          <cell r="CZ62">
            <v>1E-08</v>
          </cell>
          <cell r="DA62">
            <v>0</v>
          </cell>
          <cell r="DB62">
            <v>1E-08</v>
          </cell>
          <cell r="DC62">
            <v>3.6544015890367967E-16</v>
          </cell>
          <cell r="DD62">
            <v>1E-08</v>
          </cell>
          <cell r="DE62">
            <v>2.371592672008081E-07</v>
          </cell>
          <cell r="DF62">
            <v>1E-08</v>
          </cell>
          <cell r="DG62">
            <v>2.371592672008081E-07</v>
          </cell>
          <cell r="DH62">
            <v>1E-08</v>
          </cell>
          <cell r="DI62">
            <v>2.371592672008081E-07</v>
          </cell>
          <cell r="DJ62">
            <v>1E-08</v>
          </cell>
          <cell r="DK62">
            <v>0</v>
          </cell>
          <cell r="DL62">
            <v>1E-08</v>
          </cell>
          <cell r="DM62">
            <v>2.2621511731851638E-07</v>
          </cell>
          <cell r="DN62">
            <v>1E-08</v>
          </cell>
          <cell r="DO62">
            <v>2.371592672008081E-07</v>
          </cell>
          <cell r="DP62">
            <v>1E-08</v>
          </cell>
          <cell r="DQ62">
            <v>3.6544015890367967E-16</v>
          </cell>
          <cell r="DR62">
            <v>1E-08</v>
          </cell>
          <cell r="DS62">
            <v>3.6544015890367967E-16</v>
          </cell>
          <cell r="DT62">
            <v>1E-08</v>
          </cell>
          <cell r="DU62">
            <v>3.6544015890367967E-16</v>
          </cell>
          <cell r="DV62">
            <v>1E-08</v>
          </cell>
        </row>
        <row r="63">
          <cell r="B63" t="str">
            <v>Dry</v>
          </cell>
          <cell r="D63">
            <v>42</v>
          </cell>
          <cell r="K63">
            <v>464.1600005105761</v>
          </cell>
          <cell r="L63">
            <v>1.7000000000000004E-07</v>
          </cell>
          <cell r="M63">
            <v>2.0279999973636E-15</v>
          </cell>
          <cell r="N63">
            <v>1.7000000000000004E-07</v>
          </cell>
          <cell r="O63">
            <v>464.1600005105761</v>
          </cell>
          <cell r="P63">
            <v>1.7000000000000004E-07</v>
          </cell>
          <cell r="Q63">
            <v>464.1600005105761</v>
          </cell>
          <cell r="R63">
            <v>1.7000000000000004E-07</v>
          </cell>
          <cell r="S63">
            <v>464.1600005105761</v>
          </cell>
          <cell r="T63">
            <v>1.7000000000000004E-07</v>
          </cell>
          <cell r="U63">
            <v>1.9610759974506014E-15</v>
          </cell>
          <cell r="V63">
            <v>1.7000000000000004E-07</v>
          </cell>
          <cell r="W63">
            <v>464.1600005105761</v>
          </cell>
          <cell r="X63">
            <v>1.7000000000000004E-07</v>
          </cell>
          <cell r="Y63">
            <v>464.1600008288569</v>
          </cell>
          <cell r="Z63">
            <v>1.7000000000000004E-07</v>
          </cell>
          <cell r="AA63">
            <v>464.1600008288569</v>
          </cell>
          <cell r="AB63">
            <v>1.7000000000000004E-07</v>
          </cell>
          <cell r="AC63">
            <v>609.6996339030028</v>
          </cell>
          <cell r="AD63">
            <v>1.7000000000000004E-07</v>
          </cell>
          <cell r="AE63">
            <v>2.353291196940719E-16</v>
          </cell>
          <cell r="AF63">
            <v>1.7000000000000004E-07</v>
          </cell>
          <cell r="AG63">
            <v>609.6996339030028</v>
          </cell>
          <cell r="AH63">
            <v>1.7000000000000004E-07</v>
          </cell>
          <cell r="AI63">
            <v>609.6996348260539</v>
          </cell>
          <cell r="AJ63">
            <v>1.7000000000000004E-07</v>
          </cell>
          <cell r="AK63">
            <v>609.6996348260539</v>
          </cell>
          <cell r="AL63">
            <v>1.7000000000000004E-07</v>
          </cell>
          <cell r="AM63">
            <v>1718.8424094366299</v>
          </cell>
          <cell r="AN63">
            <v>1.7000000000000004E-07</v>
          </cell>
          <cell r="AO63">
            <v>1718.8424094366296</v>
          </cell>
          <cell r="AP63">
            <v>1.7000000000000004E-07</v>
          </cell>
          <cell r="AQ63">
            <v>1880.6388961033795</v>
          </cell>
          <cell r="AR63">
            <v>1.7000000000000004E-07</v>
          </cell>
          <cell r="AS63">
            <v>1880.638896103379</v>
          </cell>
          <cell r="AT63">
            <v>1.7000000000000004E-07</v>
          </cell>
          <cell r="AU63">
            <v>1880.638896103379</v>
          </cell>
          <cell r="AV63">
            <v>1.7000000000000004E-07</v>
          </cell>
          <cell r="AW63">
            <v>1951.2321622132622</v>
          </cell>
          <cell r="AX63">
            <v>1.7000000000000004E-07</v>
          </cell>
          <cell r="AY63">
            <v>1951.2321622132624</v>
          </cell>
          <cell r="AZ63">
            <v>1.7000000000000004E-07</v>
          </cell>
          <cell r="BA63">
            <v>1951.2321622132624</v>
          </cell>
          <cell r="BB63">
            <v>1.7000000000000004E-07</v>
          </cell>
          <cell r="BC63">
            <v>1951.2321622132624</v>
          </cell>
          <cell r="BD63">
            <v>1.7000000000000004E-07</v>
          </cell>
          <cell r="BE63">
            <v>1951.2321622132624</v>
          </cell>
          <cell r="BF63">
            <v>1.7000000000000004E-07</v>
          </cell>
          <cell r="BG63">
            <v>1951.2321622132624</v>
          </cell>
          <cell r="BH63">
            <v>1.7000000000000004E-07</v>
          </cell>
          <cell r="BI63">
            <v>1951.2321622132624</v>
          </cell>
          <cell r="BJ63">
            <v>1.7000000000000004E-07</v>
          </cell>
          <cell r="BK63">
            <v>1951.2321622132624</v>
          </cell>
          <cell r="BL63">
            <v>1.7000000000000004E-07</v>
          </cell>
          <cell r="BM63">
            <v>1.7000000000000004E-07</v>
          </cell>
          <cell r="BN63">
            <v>1.7000000000000004E-07</v>
          </cell>
          <cell r="BO63">
            <v>1392.48000139248</v>
          </cell>
          <cell r="BP63">
            <v>1.7000000000000004E-07</v>
          </cell>
          <cell r="BQ63">
            <v>1951.2321622132624</v>
          </cell>
          <cell r="BR63">
            <v>1.7000000000000004E-07</v>
          </cell>
          <cell r="BS63">
            <v>1264.0239765295032</v>
          </cell>
          <cell r="BT63">
            <v>1.7000000000000004E-07</v>
          </cell>
          <cell r="BU63">
            <v>687.2081856837589</v>
          </cell>
          <cell r="BV63">
            <v>1.7000000000000004E-07</v>
          </cell>
          <cell r="BW63">
            <v>1200.0120010800001</v>
          </cell>
          <cell r="BX63">
            <v>1.7000000000000004E-07</v>
          </cell>
          <cell r="BY63">
            <v>687.2081856837588</v>
          </cell>
          <cell r="BZ63">
            <v>1.7000000000000004E-07</v>
          </cell>
          <cell r="CA63">
            <v>1622.6681700113468</v>
          </cell>
          <cell r="CB63">
            <v>1.7000000000000004E-07</v>
          </cell>
          <cell r="CC63">
            <v>1790.4994003162526</v>
          </cell>
          <cell r="CD63">
            <v>1.7000000000000004E-07</v>
          </cell>
          <cell r="CE63">
            <v>1790.4994003162528</v>
          </cell>
          <cell r="CF63">
            <v>1.7000000000000004E-07</v>
          </cell>
          <cell r="CG63">
            <v>464.1600005105761</v>
          </cell>
          <cell r="CH63">
            <v>1.7000000000000004E-07</v>
          </cell>
          <cell r="CI63">
            <v>58.38653329216141</v>
          </cell>
          <cell r="CJ63">
            <v>1.7000000000000004E-07</v>
          </cell>
          <cell r="CK63">
            <v>639.4830031738172</v>
          </cell>
          <cell r="CL63">
            <v>1.7000000000000004E-07</v>
          </cell>
          <cell r="CM63">
            <v>581.093271140806</v>
          </cell>
          <cell r="CN63">
            <v>1.7000000000000004E-07</v>
          </cell>
          <cell r="CO63">
            <v>581.093271140806</v>
          </cell>
          <cell r="CP63">
            <v>1.7000000000000004E-07</v>
          </cell>
          <cell r="CQ63">
            <v>2371.5926714570583</v>
          </cell>
          <cell r="CR63">
            <v>1.7000000000000004E-07</v>
          </cell>
          <cell r="CS63">
            <v>2371.5926750483127</v>
          </cell>
          <cell r="CT63">
            <v>1.7000000000000004E-07</v>
          </cell>
          <cell r="CU63">
            <v>2371.5926750483127</v>
          </cell>
          <cell r="CV63">
            <v>1.7000000000000004E-07</v>
          </cell>
          <cell r="CW63">
            <v>2.196405117144674E-15</v>
          </cell>
          <cell r="CX63">
            <v>1.7000000000000004E-07</v>
          </cell>
          <cell r="CY63">
            <v>1.4364999981325493E-15</v>
          </cell>
          <cell r="CZ63">
            <v>1.7000000000000004E-07</v>
          </cell>
          <cell r="DA63">
            <v>3.6329051152772225E-15</v>
          </cell>
          <cell r="DB63">
            <v>1.7000000000000004E-07</v>
          </cell>
          <cell r="DC63">
            <v>6.212482701362554E-15</v>
          </cell>
          <cell r="DD63">
            <v>1.7000000000000004E-07</v>
          </cell>
          <cell r="DE63">
            <v>2371.5926750483127</v>
          </cell>
          <cell r="DF63">
            <v>1.7000000000000004E-07</v>
          </cell>
          <cell r="DG63">
            <v>2371.5926750483127</v>
          </cell>
          <cell r="DH63">
            <v>1.7000000000000004E-07</v>
          </cell>
          <cell r="DI63">
            <v>2371.5926750483127</v>
          </cell>
          <cell r="DJ63">
            <v>1.7000000000000004E-07</v>
          </cell>
          <cell r="DK63">
            <v>2262.1511731851638</v>
          </cell>
          <cell r="DL63">
            <v>1.7000000000000004E-07</v>
          </cell>
          <cell r="DM63">
            <v>2262.151174090042</v>
          </cell>
          <cell r="DN63">
            <v>1.7000000000000004E-07</v>
          </cell>
          <cell r="DO63">
            <v>2371.5926750483127</v>
          </cell>
          <cell r="DP63">
            <v>1.7000000000000004E-07</v>
          </cell>
          <cell r="DQ63">
            <v>6.212482701362554E-15</v>
          </cell>
          <cell r="DR63">
            <v>1.7000000000000004E-07</v>
          </cell>
          <cell r="DS63">
            <v>6.212482701362554E-15</v>
          </cell>
          <cell r="DT63">
            <v>1.7000000000000004E-07</v>
          </cell>
          <cell r="DU63">
            <v>6.212482701362554E-15</v>
          </cell>
          <cell r="DV63">
            <v>1.7000000000000004E-07</v>
          </cell>
        </row>
        <row r="64">
          <cell r="B64" t="str">
            <v>H2O&amp;V/L</v>
          </cell>
          <cell r="C64" t="str">
            <v>kmol/h</v>
          </cell>
          <cell r="D64">
            <v>43</v>
          </cell>
          <cell r="K64">
            <v>4.641599993965924E-08</v>
          </cell>
          <cell r="L64">
            <v>0</v>
          </cell>
          <cell r="M64">
            <v>1199.99999844</v>
          </cell>
          <cell r="N64">
            <v>0</v>
          </cell>
          <cell r="O64">
            <v>4.641599993965924E-08</v>
          </cell>
          <cell r="P64">
            <v>0</v>
          </cell>
          <cell r="Q64">
            <v>4.641599993965924E-08</v>
          </cell>
          <cell r="R64">
            <v>0</v>
          </cell>
          <cell r="S64">
            <v>4.641599993965924E-08</v>
          </cell>
          <cell r="T64">
            <v>0</v>
          </cell>
          <cell r="U64">
            <v>1160.3999984914801</v>
          </cell>
          <cell r="V64">
            <v>0</v>
          </cell>
          <cell r="W64">
            <v>1160.3999985378962</v>
          </cell>
          <cell r="X64">
            <v>0</v>
          </cell>
          <cell r="Y64">
            <v>1160.3999984052791</v>
          </cell>
          <cell r="Z64">
            <v>0</v>
          </cell>
          <cell r="AA64">
            <v>1160.3999984052791</v>
          </cell>
          <cell r="AB64">
            <v>0</v>
          </cell>
          <cell r="AC64">
            <v>1087.9441172739107</v>
          </cell>
          <cell r="AD64">
            <v>0</v>
          </cell>
          <cell r="AE64">
            <v>139.2479998189774</v>
          </cell>
          <cell r="AF64">
            <v>0</v>
          </cell>
          <cell r="AG64">
            <v>1227.192117092888</v>
          </cell>
          <cell r="AH64">
            <v>0</v>
          </cell>
          <cell r="AI64">
            <v>1227.192116723198</v>
          </cell>
          <cell r="AJ64">
            <v>0</v>
          </cell>
          <cell r="AK64">
            <v>1227.192116723198</v>
          </cell>
          <cell r="AL64">
            <v>0</v>
          </cell>
          <cell r="AM64">
            <v>795.5584280799842</v>
          </cell>
          <cell r="AN64">
            <v>0</v>
          </cell>
          <cell r="AO64">
            <v>795.5584280799841</v>
          </cell>
          <cell r="AP64">
            <v>0</v>
          </cell>
          <cell r="AQ64">
            <v>633.7619414132345</v>
          </cell>
          <cell r="AR64">
            <v>0</v>
          </cell>
          <cell r="AS64">
            <v>633.7619414132347</v>
          </cell>
          <cell r="AT64">
            <v>0</v>
          </cell>
          <cell r="AU64">
            <v>633.7619414132347</v>
          </cell>
          <cell r="AV64">
            <v>0</v>
          </cell>
          <cell r="AW64">
            <v>563.1686753033516</v>
          </cell>
          <cell r="AX64">
            <v>0</v>
          </cell>
          <cell r="AY64">
            <v>563.1686753033516</v>
          </cell>
          <cell r="AZ64">
            <v>0</v>
          </cell>
          <cell r="BA64">
            <v>563.1686753033516</v>
          </cell>
          <cell r="BB64">
            <v>0</v>
          </cell>
          <cell r="BC64">
            <v>295.6472167009334</v>
          </cell>
          <cell r="BD64">
            <v>267.5214586024182</v>
          </cell>
          <cell r="BE64">
            <v>47.33922152074548</v>
          </cell>
          <cell r="BF64">
            <v>515.8294537826062</v>
          </cell>
          <cell r="BG64">
            <v>6.661727772145871</v>
          </cell>
          <cell r="BH64">
            <v>556.5069475312057</v>
          </cell>
          <cell r="BI64">
            <v>7.425965584760563</v>
          </cell>
          <cell r="BJ64">
            <v>555.7427097185911</v>
          </cell>
          <cell r="BK64">
            <v>7.425965584760563</v>
          </cell>
          <cell r="BL64">
            <v>0</v>
          </cell>
          <cell r="BM64">
            <v>6.469830570942172E-10</v>
          </cell>
          <cell r="BN64">
            <v>555.7427097179441</v>
          </cell>
          <cell r="BO64">
            <v>1.3924799983290245E-07</v>
          </cell>
          <cell r="BP64">
            <v>0</v>
          </cell>
          <cell r="BQ64">
            <v>7.425965584760563</v>
          </cell>
          <cell r="BR64">
            <v>0</v>
          </cell>
          <cell r="BS64">
            <v>1.2640239751390628E-07</v>
          </cell>
          <cell r="BT64">
            <v>0</v>
          </cell>
          <cell r="BU64">
            <v>2.6925889115207924</v>
          </cell>
          <cell r="BV64">
            <v>4.733376546837373</v>
          </cell>
          <cell r="BW64">
            <v>1.1999879988000254E-07</v>
          </cell>
          <cell r="BX64">
            <v>0</v>
          </cell>
          <cell r="BY64">
            <v>2.6925889115207915</v>
          </cell>
          <cell r="BZ64">
            <v>4.733376546837373</v>
          </cell>
          <cell r="CA64">
            <v>1.6226391217042486E-07</v>
          </cell>
          <cell r="CB64">
            <v>0</v>
          </cell>
          <cell r="CC64">
            <v>408.2139579298784</v>
          </cell>
          <cell r="CD64">
            <v>0</v>
          </cell>
          <cell r="CE64">
            <v>408.21395792987835</v>
          </cell>
          <cell r="CF64">
            <v>0</v>
          </cell>
          <cell r="CG64">
            <v>4.641599993965924E-08</v>
          </cell>
          <cell r="CH64">
            <v>0</v>
          </cell>
          <cell r="CI64">
            <v>5.838653315203381E-09</v>
          </cell>
          <cell r="CJ64">
            <v>0</v>
          </cell>
          <cell r="CK64">
            <v>6.39471555424361E-08</v>
          </cell>
          <cell r="CL64">
            <v>0</v>
          </cell>
          <cell r="CM64">
            <v>116.77306859589717</v>
          </cell>
          <cell r="CN64">
            <v>0</v>
          </cell>
          <cell r="CO64">
            <v>116.7730685958972</v>
          </cell>
          <cell r="CP64">
            <v>0</v>
          </cell>
          <cell r="CQ64">
            <v>524.9870265257755</v>
          </cell>
          <cell r="CR64">
            <v>0</v>
          </cell>
          <cell r="CS64">
            <v>524.9870259747527</v>
          </cell>
          <cell r="CT64">
            <v>0</v>
          </cell>
          <cell r="CU64">
            <v>524.9870259747527</v>
          </cell>
          <cell r="CV64">
            <v>0</v>
          </cell>
          <cell r="CW64">
            <v>1299.6479983104575</v>
          </cell>
          <cell r="CX64">
            <v>0</v>
          </cell>
          <cell r="CY64">
            <v>849.999998895</v>
          </cell>
          <cell r="CZ64">
            <v>0</v>
          </cell>
          <cell r="DA64">
            <v>2149.6479972054576</v>
          </cell>
          <cell r="DB64">
            <v>0</v>
          </cell>
          <cell r="DC64">
            <v>2149.647993551056</v>
          </cell>
          <cell r="DD64">
            <v>0</v>
          </cell>
          <cell r="DE64">
            <v>524.9870259747527</v>
          </cell>
          <cell r="DF64">
            <v>0</v>
          </cell>
          <cell r="DG64">
            <v>524.9870259747527</v>
          </cell>
          <cell r="DH64">
            <v>0</v>
          </cell>
          <cell r="DI64">
            <v>524.9870259747527</v>
          </cell>
          <cell r="DJ64">
            <v>0</v>
          </cell>
          <cell r="DK64">
            <v>2.2621106771286096E-07</v>
          </cell>
          <cell r="DL64">
            <v>0</v>
          </cell>
          <cell r="DM64">
            <v>2.262110676223748E-07</v>
          </cell>
          <cell r="DN64">
            <v>0</v>
          </cell>
          <cell r="DO64">
            <v>524.9870259747527</v>
          </cell>
          <cell r="DP64">
            <v>0</v>
          </cell>
          <cell r="DQ64">
            <v>4.84460586369595E-12</v>
          </cell>
          <cell r="DR64">
            <v>2149.647993551051</v>
          </cell>
          <cell r="DS64">
            <v>3.1575292688868907E-16</v>
          </cell>
          <cell r="DT64">
            <v>2149.647993551056</v>
          </cell>
          <cell r="DU64">
            <v>4.80805264449503E-18</v>
          </cell>
          <cell r="DV64">
            <v>2149.647993551056</v>
          </cell>
        </row>
        <row r="65">
          <cell r="B65" t="str">
            <v>Wet</v>
          </cell>
          <cell r="C65" t="str">
            <v>kmol/h</v>
          </cell>
          <cell r="D65">
            <v>44</v>
          </cell>
          <cell r="K65">
            <v>464.1600005569921</v>
          </cell>
          <cell r="L65">
            <v>1.7000000000000004E-07</v>
          </cell>
          <cell r="M65">
            <v>1199.99999844</v>
          </cell>
          <cell r="N65">
            <v>1.7000000000000004E-07</v>
          </cell>
          <cell r="O65">
            <v>464.1600005569921</v>
          </cell>
          <cell r="P65">
            <v>1.7000000000000004E-07</v>
          </cell>
          <cell r="Q65">
            <v>464.1600005569921</v>
          </cell>
          <cell r="R65">
            <v>1.7000000000000004E-07</v>
          </cell>
          <cell r="S65">
            <v>464.1600005569921</v>
          </cell>
          <cell r="T65">
            <v>1.7000000000000004E-07</v>
          </cell>
          <cell r="U65">
            <v>1160.3999984914801</v>
          </cell>
          <cell r="V65">
            <v>1.7000000000000004E-07</v>
          </cell>
          <cell r="W65">
            <v>1624.5599990484723</v>
          </cell>
          <cell r="X65">
            <v>1.7000000000000004E-07</v>
          </cell>
          <cell r="Y65">
            <v>1624.559999234136</v>
          </cell>
          <cell r="Z65">
            <v>1.7000000000000004E-07</v>
          </cell>
          <cell r="AA65">
            <v>1624.559999234136</v>
          </cell>
          <cell r="AB65">
            <v>1.7000000000000004E-07</v>
          </cell>
          <cell r="AC65">
            <v>1697.6437511769136</v>
          </cell>
          <cell r="AD65">
            <v>1.7000000000000004E-07</v>
          </cell>
          <cell r="AE65">
            <v>139.2479998189774</v>
          </cell>
          <cell r="AF65">
            <v>1.7000000000000004E-07</v>
          </cell>
          <cell r="AG65">
            <v>1836.891750995891</v>
          </cell>
          <cell r="AH65">
            <v>1.7000000000000004E-07</v>
          </cell>
          <cell r="AI65">
            <v>1836.891751549252</v>
          </cell>
          <cell r="AJ65">
            <v>1.7000000000000004E-07</v>
          </cell>
          <cell r="AK65">
            <v>1836.891751549252</v>
          </cell>
          <cell r="AL65">
            <v>1.7000000000000004E-07</v>
          </cell>
          <cell r="AM65">
            <v>2514.400837516614</v>
          </cell>
          <cell r="AN65">
            <v>1.7000000000000004E-07</v>
          </cell>
          <cell r="AO65">
            <v>2514.4008375166136</v>
          </cell>
          <cell r="AP65">
            <v>1.7000000000000004E-07</v>
          </cell>
          <cell r="AQ65">
            <v>2514.400837516614</v>
          </cell>
          <cell r="AR65">
            <v>1.7000000000000004E-07</v>
          </cell>
          <cell r="AS65">
            <v>2514.4008375166136</v>
          </cell>
          <cell r="AT65">
            <v>1.7000000000000004E-07</v>
          </cell>
          <cell r="AU65">
            <v>2514.4008375166136</v>
          </cell>
          <cell r="AV65">
            <v>1.7000000000000004E-07</v>
          </cell>
          <cell r="AW65">
            <v>2514.400837516614</v>
          </cell>
          <cell r="AX65">
            <v>1.7000000000000004E-07</v>
          </cell>
          <cell r="AY65">
            <v>2514.400837516614</v>
          </cell>
          <cell r="AZ65">
            <v>1.7000000000000004E-07</v>
          </cell>
          <cell r="BA65">
            <v>2514.400837516614</v>
          </cell>
          <cell r="BB65">
            <v>1.7000000000000004E-07</v>
          </cell>
          <cell r="BC65">
            <v>2246.879378914196</v>
          </cell>
          <cell r="BD65">
            <v>267.5214587724182</v>
          </cell>
          <cell r="BE65">
            <v>1998.571383734008</v>
          </cell>
          <cell r="BF65">
            <v>515.8294539526062</v>
          </cell>
          <cell r="BG65">
            <v>1957.8938899854084</v>
          </cell>
          <cell r="BH65">
            <v>556.5069477012057</v>
          </cell>
          <cell r="BI65">
            <v>1958.658127798023</v>
          </cell>
          <cell r="BJ65">
            <v>555.7427098885911</v>
          </cell>
          <cell r="BK65">
            <v>1958.658127798023</v>
          </cell>
          <cell r="BL65">
            <v>1.7000000000000004E-07</v>
          </cell>
          <cell r="BM65">
            <v>1.7064698305709425E-07</v>
          </cell>
          <cell r="BN65">
            <v>555.7427098879441</v>
          </cell>
          <cell r="BO65">
            <v>1392.480001531728</v>
          </cell>
          <cell r="BP65">
            <v>1.7000000000000004E-07</v>
          </cell>
          <cell r="BQ65">
            <v>1958.658127798023</v>
          </cell>
          <cell r="BR65">
            <v>1.7000000000000004E-07</v>
          </cell>
          <cell r="BS65">
            <v>1264.0239766559057</v>
          </cell>
          <cell r="BT65">
            <v>1.7000000000000004E-07</v>
          </cell>
          <cell r="BU65">
            <v>689.9007745952797</v>
          </cell>
          <cell r="BV65">
            <v>4.733376716837373</v>
          </cell>
          <cell r="BW65">
            <v>1200.0120011999988</v>
          </cell>
          <cell r="BX65">
            <v>1.7000000000000004E-07</v>
          </cell>
          <cell r="BY65">
            <v>689.9007745952796</v>
          </cell>
          <cell r="BZ65">
            <v>4.733376716837373</v>
          </cell>
          <cell r="CA65">
            <v>1622.6681701736106</v>
          </cell>
          <cell r="CB65">
            <v>1.7000000000000004E-07</v>
          </cell>
          <cell r="CC65">
            <v>2198.713358246131</v>
          </cell>
          <cell r="CD65">
            <v>1.7000000000000004E-07</v>
          </cell>
          <cell r="CE65">
            <v>2198.713358246131</v>
          </cell>
          <cell r="CF65">
            <v>1.7000000000000004E-07</v>
          </cell>
          <cell r="CG65">
            <v>464.1600005569921</v>
          </cell>
          <cell r="CH65">
            <v>1.7000000000000004E-07</v>
          </cell>
          <cell r="CI65">
            <v>58.38653329800006</v>
          </cell>
          <cell r="CJ65">
            <v>1.7000000000000004E-07</v>
          </cell>
          <cell r="CK65">
            <v>639.4830032377644</v>
          </cell>
          <cell r="CL65">
            <v>1.7000000000000004E-07</v>
          </cell>
          <cell r="CM65">
            <v>697.8663397367031</v>
          </cell>
          <cell r="CN65">
            <v>1.7000000000000004E-07</v>
          </cell>
          <cell r="CO65">
            <v>697.8663397367031</v>
          </cell>
          <cell r="CP65">
            <v>1.7000000000000004E-07</v>
          </cell>
          <cell r="CQ65">
            <v>2896.5796979828337</v>
          </cell>
          <cell r="CR65">
            <v>1.7000000000000004E-07</v>
          </cell>
          <cell r="CS65">
            <v>2896.5797010230654</v>
          </cell>
          <cell r="CT65">
            <v>1.7000000000000004E-07</v>
          </cell>
          <cell r="CU65">
            <v>2896.5797010230654</v>
          </cell>
          <cell r="CV65">
            <v>1.7000000000000004E-07</v>
          </cell>
          <cell r="CW65">
            <v>1299.6479983104575</v>
          </cell>
          <cell r="CX65">
            <v>1.7000000000000004E-07</v>
          </cell>
          <cell r="CY65">
            <v>849.999998895</v>
          </cell>
          <cell r="CZ65">
            <v>1.7000000000000004E-07</v>
          </cell>
          <cell r="DA65">
            <v>2149.6479972054576</v>
          </cell>
          <cell r="DB65">
            <v>1.7000000000000004E-07</v>
          </cell>
          <cell r="DC65">
            <v>2149.647993551056</v>
          </cell>
          <cell r="DD65">
            <v>1.7000000000000004E-07</v>
          </cell>
          <cell r="DE65">
            <v>2896.5797010230654</v>
          </cell>
          <cell r="DF65">
            <v>1.7000000000000004E-07</v>
          </cell>
          <cell r="DG65">
            <v>2896.5797010230654</v>
          </cell>
          <cell r="DH65">
            <v>1.7000000000000004E-07</v>
          </cell>
          <cell r="DI65">
            <v>2896.5797010230654</v>
          </cell>
          <cell r="DJ65">
            <v>1.7000000000000004E-07</v>
          </cell>
          <cell r="DK65">
            <v>2262.1511734113747</v>
          </cell>
          <cell r="DL65">
            <v>1.7000000000000004E-07</v>
          </cell>
          <cell r="DM65">
            <v>2262.1511743162528</v>
          </cell>
          <cell r="DN65">
            <v>1.7000000000000004E-07</v>
          </cell>
          <cell r="DO65">
            <v>2896.5797010230654</v>
          </cell>
          <cell r="DP65">
            <v>1.7000000000000004E-07</v>
          </cell>
          <cell r="DQ65">
            <v>4.850818346397313E-12</v>
          </cell>
          <cell r="DR65">
            <v>2149.647993721051</v>
          </cell>
          <cell r="DS65">
            <v>6.5282356282512434E-15</v>
          </cell>
          <cell r="DT65">
            <v>2149.647993721056</v>
          </cell>
          <cell r="DU65">
            <v>6.217290754007049E-15</v>
          </cell>
          <cell r="DV65">
            <v>2149.647993721056</v>
          </cell>
        </row>
        <row r="66">
          <cell r="B66" t="str">
            <v>Pressure</v>
          </cell>
          <cell r="C66" t="str">
            <v>MPa/atm</v>
          </cell>
          <cell r="D66">
            <v>45</v>
          </cell>
          <cell r="K66">
            <v>3.3</v>
          </cell>
          <cell r="L66">
            <v>32.56846780162842</v>
          </cell>
          <cell r="M66">
            <v>4.1</v>
          </cell>
          <cell r="N66">
            <v>40.463853935356525</v>
          </cell>
          <cell r="O66">
            <v>3.28</v>
          </cell>
          <cell r="P66">
            <v>32.37108314828522</v>
          </cell>
          <cell r="Q66">
            <v>3.23</v>
          </cell>
          <cell r="R66">
            <v>31.877621514927213</v>
          </cell>
          <cell r="S66">
            <v>3.2</v>
          </cell>
          <cell r="T66">
            <v>31.581544534912414</v>
          </cell>
          <cell r="U66">
            <v>4.1</v>
          </cell>
          <cell r="V66">
            <v>40.463853935356525</v>
          </cell>
          <cell r="W66">
            <v>3.2</v>
          </cell>
          <cell r="X66">
            <v>31.581544534912414</v>
          </cell>
          <cell r="Y66">
            <v>3.1500000000000004</v>
          </cell>
          <cell r="Z66">
            <v>31.088082901554408</v>
          </cell>
          <cell r="AA66">
            <v>3.1000000000000005</v>
          </cell>
          <cell r="AB66">
            <v>30.594621268196402</v>
          </cell>
          <cell r="AC66">
            <v>2.85</v>
          </cell>
          <cell r="AD66">
            <v>28.12731310140637</v>
          </cell>
          <cell r="AE66">
            <v>4.1</v>
          </cell>
          <cell r="AF66">
            <v>40.463853935356525</v>
          </cell>
          <cell r="AG66">
            <v>2.85</v>
          </cell>
          <cell r="AH66">
            <v>28.12731310140637</v>
          </cell>
          <cell r="AI66">
            <v>2.8000000000000003</v>
          </cell>
          <cell r="AJ66">
            <v>27.633851468048363</v>
          </cell>
          <cell r="AK66">
            <v>2.8000000000000003</v>
          </cell>
          <cell r="AL66">
            <v>27.633851468048363</v>
          </cell>
          <cell r="AM66">
            <v>2.6</v>
          </cell>
          <cell r="AN66">
            <v>25.660004934616335</v>
          </cell>
          <cell r="AO66">
            <v>2.5500000000000003</v>
          </cell>
          <cell r="AP66">
            <v>25.16654330125833</v>
          </cell>
          <cell r="AQ66">
            <v>2.4</v>
          </cell>
          <cell r="AR66">
            <v>23.686158401184308</v>
          </cell>
          <cell r="AS66">
            <v>2.35</v>
          </cell>
          <cell r="AT66">
            <v>23.192696767826302</v>
          </cell>
          <cell r="AU66">
            <v>2.3000000000000003</v>
          </cell>
          <cell r="AV66">
            <v>22.6992351344683</v>
          </cell>
          <cell r="AW66">
            <v>2.2</v>
          </cell>
          <cell r="AX66">
            <v>21.712311867752284</v>
          </cell>
          <cell r="AY66">
            <v>2.1500000000000004</v>
          </cell>
          <cell r="AZ66">
            <v>21.218850234394278</v>
          </cell>
          <cell r="BA66">
            <v>2.1000000000000005</v>
          </cell>
          <cell r="BB66">
            <v>20.725388601036276</v>
          </cell>
          <cell r="BC66">
            <v>2.0500000000000007</v>
          </cell>
          <cell r="BD66">
            <v>20.23192696767827</v>
          </cell>
          <cell r="BE66">
            <v>2.000000000000001</v>
          </cell>
          <cell r="BF66">
            <v>19.738465334320267</v>
          </cell>
          <cell r="BG66">
            <v>1.9500000000000008</v>
          </cell>
          <cell r="BH66">
            <v>19.245003700962258</v>
          </cell>
          <cell r="BI66">
            <v>1.75</v>
          </cell>
          <cell r="BJ66">
            <v>17.271157167530223</v>
          </cell>
          <cell r="BK66">
            <v>1.75</v>
          </cell>
          <cell r="BL66">
            <v>17.271157167530223</v>
          </cell>
          <cell r="BM66">
            <v>1.75</v>
          </cell>
          <cell r="BN66">
            <v>17.271157167530223</v>
          </cell>
          <cell r="BO66">
            <v>1.7</v>
          </cell>
          <cell r="BP66">
            <v>16.777695534172217</v>
          </cell>
          <cell r="BQ66">
            <v>1.7</v>
          </cell>
          <cell r="BR66">
            <v>16.777695534172217</v>
          </cell>
          <cell r="BS66">
            <v>1.7</v>
          </cell>
          <cell r="BT66">
            <v>16.777695534172217</v>
          </cell>
          <cell r="BU66">
            <v>1.7</v>
          </cell>
          <cell r="BV66">
            <v>16.777695534172217</v>
          </cell>
          <cell r="BW66">
            <v>0.101</v>
          </cell>
          <cell r="BX66">
            <v>0.996792499383173</v>
          </cell>
          <cell r="BY66">
            <v>1.7</v>
          </cell>
          <cell r="BZ66">
            <v>16.777695534172217</v>
          </cell>
          <cell r="CA66">
            <v>1.7</v>
          </cell>
          <cell r="CB66">
            <v>16.777695534172217</v>
          </cell>
          <cell r="CC66">
            <v>0.101</v>
          </cell>
          <cell r="CD66">
            <v>0.996792499383173</v>
          </cell>
          <cell r="CE66">
            <v>0.101</v>
          </cell>
          <cell r="CF66">
            <v>0.996792499383173</v>
          </cell>
          <cell r="CG66">
            <v>0.4</v>
          </cell>
          <cell r="CH66">
            <v>3.9476930668640517</v>
          </cell>
          <cell r="CI66">
            <v>0.4</v>
          </cell>
          <cell r="CJ66">
            <v>3.9476930668640517</v>
          </cell>
          <cell r="CK66">
            <v>0.101</v>
          </cell>
          <cell r="CL66">
            <v>0.996792499383173</v>
          </cell>
          <cell r="CM66">
            <v>0.101</v>
          </cell>
          <cell r="CN66">
            <v>0.996792499383173</v>
          </cell>
          <cell r="CO66">
            <v>0.101</v>
          </cell>
          <cell r="CP66">
            <v>0.996792499383173</v>
          </cell>
          <cell r="CQ66">
            <v>0.101</v>
          </cell>
          <cell r="CR66">
            <v>0.996792499383173</v>
          </cell>
          <cell r="CS66">
            <v>0.101</v>
          </cell>
          <cell r="CT66">
            <v>0.996792499383173</v>
          </cell>
          <cell r="CU66">
            <v>0.101</v>
          </cell>
          <cell r="CV66">
            <v>0.996792499383173</v>
          </cell>
          <cell r="CW66">
            <v>4.1</v>
          </cell>
          <cell r="CX66">
            <v>40.463853935356525</v>
          </cell>
          <cell r="CY66">
            <v>4.1</v>
          </cell>
          <cell r="CZ66">
            <v>40.463853935356525</v>
          </cell>
          <cell r="DA66">
            <v>4.1</v>
          </cell>
          <cell r="DB66">
            <v>40.463853935356525</v>
          </cell>
          <cell r="DC66">
            <v>4.1</v>
          </cell>
          <cell r="DD66">
            <v>40.463853935356525</v>
          </cell>
          <cell r="DE66">
            <v>0.101</v>
          </cell>
          <cell r="DF66">
            <v>0.996792499383173</v>
          </cell>
          <cell r="DG66">
            <v>0.101</v>
          </cell>
          <cell r="DH66">
            <v>0.996792499383173</v>
          </cell>
          <cell r="DI66">
            <v>0.101</v>
          </cell>
          <cell r="DJ66">
            <v>0.996792499383173</v>
          </cell>
          <cell r="DK66">
            <v>1.7</v>
          </cell>
          <cell r="DL66">
            <v>16.777695534172217</v>
          </cell>
          <cell r="DM66">
            <v>1.7</v>
          </cell>
          <cell r="DN66">
            <v>16.777695534172217</v>
          </cell>
          <cell r="DO66">
            <v>0.101</v>
          </cell>
          <cell r="DP66">
            <v>0.996792499383173</v>
          </cell>
          <cell r="DQ66">
            <v>4.1</v>
          </cell>
          <cell r="DR66">
            <v>40.463853935356525</v>
          </cell>
          <cell r="DS66">
            <v>4.1</v>
          </cell>
          <cell r="DT66">
            <v>40.463853935356525</v>
          </cell>
          <cell r="DU66">
            <v>4.1</v>
          </cell>
          <cell r="DV66">
            <v>40.463853935356525</v>
          </cell>
        </row>
        <row r="67">
          <cell r="B67" t="str">
            <v>Pressure drop</v>
          </cell>
          <cell r="C67" t="str">
            <v>kPa</v>
          </cell>
          <cell r="D67">
            <v>46</v>
          </cell>
          <cell r="O67">
            <v>20</v>
          </cell>
          <cell r="Q67">
            <v>50</v>
          </cell>
          <cell r="S67">
            <v>0</v>
          </cell>
          <cell r="U67">
            <v>0</v>
          </cell>
          <cell r="W67">
            <v>0</v>
          </cell>
          <cell r="Y67">
            <v>50</v>
          </cell>
          <cell r="AA67">
            <v>50</v>
          </cell>
          <cell r="AC67">
            <v>0</v>
          </cell>
          <cell r="AE67">
            <v>0</v>
          </cell>
          <cell r="AG67">
            <v>0</v>
          </cell>
          <cell r="AI67">
            <v>50</v>
          </cell>
          <cell r="AK67">
            <v>0</v>
          </cell>
          <cell r="AM67">
            <v>0</v>
          </cell>
          <cell r="AO67">
            <v>50</v>
          </cell>
          <cell r="AQ67">
            <v>0</v>
          </cell>
          <cell r="AS67">
            <v>50</v>
          </cell>
          <cell r="AU67">
            <v>50</v>
          </cell>
          <cell r="AW67">
            <v>0</v>
          </cell>
          <cell r="AY67">
            <v>50</v>
          </cell>
          <cell r="BA67">
            <v>50</v>
          </cell>
          <cell r="BC67">
            <v>50</v>
          </cell>
          <cell r="BE67">
            <v>50</v>
          </cell>
          <cell r="BG67">
            <v>50</v>
          </cell>
          <cell r="BI67">
            <v>0</v>
          </cell>
          <cell r="BK67">
            <v>0</v>
          </cell>
          <cell r="BM67">
            <v>0</v>
          </cell>
          <cell r="BQ67">
            <v>50</v>
          </cell>
          <cell r="BS67">
            <v>50</v>
          </cell>
          <cell r="BU67">
            <v>50</v>
          </cell>
          <cell r="CA67">
            <v>0</v>
          </cell>
          <cell r="CC67">
            <v>0</v>
          </cell>
          <cell r="CE67">
            <v>0</v>
          </cell>
          <cell r="CK67">
            <v>0</v>
          </cell>
          <cell r="CM67">
            <v>0</v>
          </cell>
          <cell r="CO67">
            <v>0</v>
          </cell>
          <cell r="CQ67">
            <v>0</v>
          </cell>
          <cell r="CS67">
            <v>0</v>
          </cell>
          <cell r="CU67">
            <v>0</v>
          </cell>
          <cell r="CW67">
            <v>0</v>
          </cell>
          <cell r="DA67">
            <v>0</v>
          </cell>
          <cell r="DC67">
            <v>0</v>
          </cell>
          <cell r="DE67">
            <v>0</v>
          </cell>
          <cell r="DG67">
            <v>0</v>
          </cell>
          <cell r="DI67">
            <v>0</v>
          </cell>
          <cell r="DK67">
            <v>0</v>
          </cell>
          <cell r="DM67">
            <v>0</v>
          </cell>
          <cell r="DO67">
            <v>0</v>
          </cell>
          <cell r="DQ67">
            <v>0</v>
          </cell>
          <cell r="DS67">
            <v>0</v>
          </cell>
          <cell r="DU67">
            <v>0</v>
          </cell>
        </row>
        <row r="68">
          <cell r="B68" t="str">
            <v>Temperature</v>
          </cell>
          <cell r="C68" t="str">
            <v>deg.C</v>
          </cell>
          <cell r="D68">
            <v>47</v>
          </cell>
          <cell r="K68">
            <v>25</v>
          </cell>
          <cell r="L68">
            <v>298.15</v>
          </cell>
          <cell r="M68">
            <v>350</v>
          </cell>
          <cell r="N68">
            <v>623.15</v>
          </cell>
          <cell r="O68">
            <v>25</v>
          </cell>
          <cell r="P68">
            <v>298.15</v>
          </cell>
          <cell r="Q68">
            <v>380</v>
          </cell>
          <cell r="R68">
            <v>653.15</v>
          </cell>
          <cell r="S68">
            <v>370</v>
          </cell>
          <cell r="T68">
            <v>643.15</v>
          </cell>
          <cell r="U68">
            <v>350</v>
          </cell>
          <cell r="V68">
            <v>623.15</v>
          </cell>
          <cell r="W68">
            <v>365.1376949796298</v>
          </cell>
          <cell r="X68">
            <v>638.2876949796298</v>
          </cell>
          <cell r="Y68">
            <v>520</v>
          </cell>
          <cell r="Z68">
            <v>793.15</v>
          </cell>
          <cell r="AA68">
            <v>520</v>
          </cell>
          <cell r="AB68">
            <v>793.15</v>
          </cell>
          <cell r="AC68">
            <v>460</v>
          </cell>
          <cell r="AD68">
            <v>733.15</v>
          </cell>
          <cell r="AE68">
            <v>350</v>
          </cell>
          <cell r="AF68">
            <v>623.15</v>
          </cell>
          <cell r="AG68">
            <v>453.2571817571466</v>
          </cell>
          <cell r="AH68">
            <v>726.4071817571466</v>
          </cell>
          <cell r="AI68">
            <v>610</v>
          </cell>
          <cell r="AJ68">
            <v>883.15</v>
          </cell>
          <cell r="AK68">
            <v>610</v>
          </cell>
          <cell r="AL68">
            <v>883.15</v>
          </cell>
          <cell r="AM68">
            <v>875</v>
          </cell>
          <cell r="AN68">
            <v>1148.15</v>
          </cell>
          <cell r="AO68">
            <v>360</v>
          </cell>
          <cell r="AP68">
            <v>633.15</v>
          </cell>
          <cell r="AQ68">
            <v>439.4879906448874</v>
          </cell>
          <cell r="AR68">
            <v>712.6379906448874</v>
          </cell>
          <cell r="AS68">
            <v>265</v>
          </cell>
          <cell r="AT68">
            <v>538.15</v>
          </cell>
          <cell r="AU68">
            <v>210</v>
          </cell>
          <cell r="AV68">
            <v>483.15</v>
          </cell>
          <cell r="AW68">
            <v>246.86718628407448</v>
          </cell>
          <cell r="AX68">
            <v>520.0171862840745</v>
          </cell>
          <cell r="AY68">
            <v>160</v>
          </cell>
          <cell r="AZ68">
            <v>433.15</v>
          </cell>
          <cell r="BA68">
            <v>150</v>
          </cell>
          <cell r="BB68">
            <v>423.15</v>
          </cell>
          <cell r="BC68">
            <v>130</v>
          </cell>
          <cell r="BD68">
            <v>403.15</v>
          </cell>
          <cell r="BE68">
            <v>80</v>
          </cell>
          <cell r="BF68">
            <v>353.15</v>
          </cell>
          <cell r="BG68">
            <v>38</v>
          </cell>
          <cell r="BH68">
            <v>311.15</v>
          </cell>
          <cell r="BI68">
            <v>38</v>
          </cell>
          <cell r="BJ68">
            <v>311.15</v>
          </cell>
          <cell r="BK68">
            <v>38</v>
          </cell>
          <cell r="BL68">
            <v>311.15</v>
          </cell>
          <cell r="BM68">
            <v>38</v>
          </cell>
          <cell r="BN68">
            <v>311.15</v>
          </cell>
          <cell r="BO68">
            <v>38</v>
          </cell>
          <cell r="BP68">
            <v>311.15</v>
          </cell>
          <cell r="BQ68">
            <v>38</v>
          </cell>
          <cell r="BR68">
            <v>311.15</v>
          </cell>
          <cell r="BS68">
            <v>38</v>
          </cell>
          <cell r="BT68">
            <v>311.15</v>
          </cell>
          <cell r="BU68">
            <v>38</v>
          </cell>
          <cell r="BV68">
            <v>311.15</v>
          </cell>
          <cell r="BW68">
            <v>25</v>
          </cell>
          <cell r="BX68">
            <v>298.15</v>
          </cell>
          <cell r="BY68">
            <v>38</v>
          </cell>
          <cell r="BZ68">
            <v>311.15</v>
          </cell>
          <cell r="CA68">
            <v>300</v>
          </cell>
          <cell r="CB68">
            <v>573.15</v>
          </cell>
          <cell r="CC68">
            <v>1706.46844448071</v>
          </cell>
          <cell r="CD68">
            <v>1979.61844448071</v>
          </cell>
          <cell r="CE68">
            <v>975</v>
          </cell>
          <cell r="CF68">
            <v>1248.15</v>
          </cell>
          <cell r="CG68">
            <v>25</v>
          </cell>
          <cell r="CH68">
            <v>298.15</v>
          </cell>
          <cell r="CI68">
            <v>25</v>
          </cell>
          <cell r="CJ68">
            <v>298.15</v>
          </cell>
          <cell r="CK68">
            <v>300</v>
          </cell>
          <cell r="CL68">
            <v>573.15</v>
          </cell>
          <cell r="CM68">
            <v>2093.537834841335</v>
          </cell>
          <cell r="CN68">
            <v>2366.687834841335</v>
          </cell>
          <cell r="CO68">
            <v>975</v>
          </cell>
          <cell r="CP68">
            <v>1248.15</v>
          </cell>
          <cell r="CQ68">
            <v>975.0028497451622</v>
          </cell>
          <cell r="CR68">
            <v>1248.1528497451623</v>
          </cell>
          <cell r="CS68">
            <v>860.3922437828163</v>
          </cell>
          <cell r="CT68">
            <v>1133.5422437828163</v>
          </cell>
          <cell r="CU68">
            <v>759.1836914573402</v>
          </cell>
          <cell r="CV68">
            <v>1032.3336914573401</v>
          </cell>
          <cell r="CW68">
            <v>349.99963729862066</v>
          </cell>
          <cell r="CX68">
            <v>623.1496372986206</v>
          </cell>
          <cell r="CY68">
            <v>350</v>
          </cell>
          <cell r="CZ68">
            <v>623.15</v>
          </cell>
          <cell r="DA68">
            <v>349.99927461892696</v>
          </cell>
          <cell r="DB68">
            <v>623.1492746189269</v>
          </cell>
          <cell r="DC68">
            <v>252</v>
          </cell>
          <cell r="DD68">
            <v>525.15</v>
          </cell>
          <cell r="DE68">
            <v>688.0766213782747</v>
          </cell>
          <cell r="DF68">
            <v>961.2266213782747</v>
          </cell>
          <cell r="DG68">
            <v>430</v>
          </cell>
          <cell r="DH68">
            <v>703.15</v>
          </cell>
          <cell r="DI68">
            <v>354.4973955313376</v>
          </cell>
          <cell r="DJ68">
            <v>627.6473955313376</v>
          </cell>
          <cell r="DK68">
            <v>300.0000366842692</v>
          </cell>
          <cell r="DL68">
            <v>573.1500366842693</v>
          </cell>
          <cell r="DM68">
            <v>25</v>
          </cell>
          <cell r="DN68">
            <v>298.15</v>
          </cell>
          <cell r="DO68">
            <v>160.8304487268959</v>
          </cell>
          <cell r="DP68">
            <v>433.9804487268959</v>
          </cell>
          <cell r="DQ68">
            <v>251.8</v>
          </cell>
          <cell r="DR68">
            <v>524.95</v>
          </cell>
          <cell r="DS68">
            <v>120</v>
          </cell>
          <cell r="DT68">
            <v>393.15</v>
          </cell>
          <cell r="DU68">
            <v>25</v>
          </cell>
          <cell r="DV68">
            <v>298.15</v>
          </cell>
        </row>
        <row r="69">
          <cell r="B69" t="str">
            <v>Temperature drop</v>
          </cell>
          <cell r="C69" t="str">
            <v>deg.C</v>
          </cell>
          <cell r="D69">
            <v>48</v>
          </cell>
          <cell r="O69">
            <v>0</v>
          </cell>
          <cell r="Q69">
            <v>0</v>
          </cell>
          <cell r="S69">
            <v>10</v>
          </cell>
          <cell r="U69">
            <v>0</v>
          </cell>
          <cell r="W69">
            <v>0</v>
          </cell>
          <cell r="Y69">
            <v>0</v>
          </cell>
          <cell r="AA69">
            <v>0</v>
          </cell>
          <cell r="AC69">
            <v>5</v>
          </cell>
          <cell r="AE69">
            <v>0</v>
          </cell>
          <cell r="AG69">
            <v>0</v>
          </cell>
          <cell r="AI69">
            <v>0</v>
          </cell>
          <cell r="AK69">
            <v>0</v>
          </cell>
          <cell r="AM69">
            <v>10</v>
          </cell>
          <cell r="AO69">
            <v>0</v>
          </cell>
          <cell r="AQ69">
            <v>17</v>
          </cell>
          <cell r="AS69">
            <v>0</v>
          </cell>
          <cell r="AU69">
            <v>0</v>
          </cell>
          <cell r="AW69">
            <v>10</v>
          </cell>
          <cell r="AY69">
            <v>0</v>
          </cell>
          <cell r="BA69">
            <v>0</v>
          </cell>
          <cell r="BC69">
            <v>0</v>
          </cell>
          <cell r="BE69">
            <v>0</v>
          </cell>
          <cell r="BG69">
            <v>0</v>
          </cell>
          <cell r="BI69">
            <v>0</v>
          </cell>
          <cell r="BK69">
            <v>0</v>
          </cell>
          <cell r="BM69">
            <v>0</v>
          </cell>
          <cell r="BQ69">
            <v>0</v>
          </cell>
          <cell r="BS69">
            <v>0</v>
          </cell>
          <cell r="BU69">
            <v>0</v>
          </cell>
          <cell r="CA69">
            <v>0</v>
          </cell>
          <cell r="CC69">
            <v>0</v>
          </cell>
          <cell r="CE69">
            <v>0</v>
          </cell>
          <cell r="CK69">
            <v>0</v>
          </cell>
          <cell r="CM69">
            <v>0</v>
          </cell>
          <cell r="CO69">
            <v>0</v>
          </cell>
          <cell r="CQ69">
            <v>0</v>
          </cell>
          <cell r="CS69">
            <v>0</v>
          </cell>
          <cell r="CU69">
            <v>0</v>
          </cell>
          <cell r="CW69">
            <v>0</v>
          </cell>
          <cell r="DA69">
            <v>0</v>
          </cell>
          <cell r="DC69">
            <v>0</v>
          </cell>
          <cell r="DE69">
            <v>0</v>
          </cell>
          <cell r="DG69">
            <v>0</v>
          </cell>
          <cell r="DI69">
            <v>0</v>
          </cell>
          <cell r="DK69">
            <v>0</v>
          </cell>
          <cell r="DM69">
            <v>0</v>
          </cell>
          <cell r="DO69">
            <v>0</v>
          </cell>
          <cell r="DQ69">
            <v>0</v>
          </cell>
          <cell r="DS69">
            <v>0</v>
          </cell>
          <cell r="DU69">
            <v>0</v>
          </cell>
        </row>
        <row r="70">
          <cell r="D70">
            <v>49</v>
          </cell>
          <cell r="K70" t="str">
            <v>kmol/h</v>
          </cell>
          <cell r="L70" t="str">
            <v>kmol/h</v>
          </cell>
          <cell r="M70" t="str">
            <v>kmol/h</v>
          </cell>
          <cell r="N70" t="str">
            <v>kmol/h</v>
          </cell>
          <cell r="O70" t="str">
            <v>kmol/h</v>
          </cell>
          <cell r="P70" t="str">
            <v>kmol/h</v>
          </cell>
          <cell r="Q70" t="str">
            <v>kmol/h</v>
          </cell>
          <cell r="R70" t="str">
            <v>kmol/h</v>
          </cell>
          <cell r="S70" t="str">
            <v>kmol/h</v>
          </cell>
          <cell r="T70" t="str">
            <v>kmol/h</v>
          </cell>
          <cell r="U70" t="str">
            <v>kmol/h</v>
          </cell>
          <cell r="V70" t="str">
            <v>kmol/h</v>
          </cell>
          <cell r="W70" t="str">
            <v>kmol/h</v>
          </cell>
          <cell r="X70" t="str">
            <v>kmol/h</v>
          </cell>
          <cell r="Y70" t="str">
            <v>kmol/h</v>
          </cell>
          <cell r="Z70" t="str">
            <v>kmol/h</v>
          </cell>
          <cell r="AA70" t="str">
            <v>kmol/h</v>
          </cell>
          <cell r="AB70" t="str">
            <v>kmol/h</v>
          </cell>
          <cell r="AC70" t="str">
            <v>kmol/h</v>
          </cell>
          <cell r="AD70" t="str">
            <v>kmol/h</v>
          </cell>
          <cell r="AE70" t="str">
            <v>kmol/h</v>
          </cell>
          <cell r="AF70" t="str">
            <v>kmol/h</v>
          </cell>
          <cell r="AG70" t="str">
            <v>kmol/h</v>
          </cell>
          <cell r="AH70" t="str">
            <v>kmol/h</v>
          </cell>
          <cell r="AI70" t="str">
            <v>kmol/h</v>
          </cell>
          <cell r="AJ70" t="str">
            <v>kmol/h</v>
          </cell>
          <cell r="AK70" t="str">
            <v>kmol/h</v>
          </cell>
          <cell r="AL70" t="str">
            <v>kmol/h</v>
          </cell>
          <cell r="AM70" t="str">
            <v>kmol/h</v>
          </cell>
          <cell r="AN70" t="str">
            <v>kmol/h</v>
          </cell>
          <cell r="AO70" t="str">
            <v>kmol/h</v>
          </cell>
          <cell r="AP70" t="str">
            <v>kmol/h</v>
          </cell>
          <cell r="AQ70" t="str">
            <v>kmol/h</v>
          </cell>
          <cell r="AR70" t="str">
            <v>kmol/h</v>
          </cell>
          <cell r="AS70" t="str">
            <v>kmol/h</v>
          </cell>
          <cell r="AT70" t="str">
            <v>kmol/h</v>
          </cell>
          <cell r="AU70" t="str">
            <v>kmol/h</v>
          </cell>
          <cell r="AV70" t="str">
            <v>kmol/h</v>
          </cell>
          <cell r="AW70" t="str">
            <v>kmol/h</v>
          </cell>
          <cell r="AX70" t="str">
            <v>kmol/h</v>
          </cell>
          <cell r="AY70" t="str">
            <v>kmol/h</v>
          </cell>
          <cell r="AZ70" t="str">
            <v>kmol/h</v>
          </cell>
          <cell r="BA70" t="str">
            <v>kmol/h</v>
          </cell>
          <cell r="BB70" t="str">
            <v>kmol/h</v>
          </cell>
          <cell r="BC70" t="str">
            <v>kmol/h</v>
          </cell>
          <cell r="BD70" t="str">
            <v>kmol/h</v>
          </cell>
          <cell r="BE70" t="str">
            <v>kmol/h</v>
          </cell>
          <cell r="BF70" t="str">
            <v>kmol/h</v>
          </cell>
          <cell r="BG70" t="str">
            <v>kmol/h</v>
          </cell>
          <cell r="BH70" t="str">
            <v>kmol/h</v>
          </cell>
          <cell r="BI70" t="str">
            <v>kmol/h</v>
          </cell>
          <cell r="BJ70" t="str">
            <v>kmol/h</v>
          </cell>
          <cell r="BK70" t="str">
            <v>kmol/h</v>
          </cell>
          <cell r="BL70" t="str">
            <v>kmol/h</v>
          </cell>
          <cell r="BM70" t="str">
            <v>kmol/h</v>
          </cell>
          <cell r="BN70" t="str">
            <v>kmol/h</v>
          </cell>
          <cell r="BO70" t="str">
            <v>kmol/h</v>
          </cell>
          <cell r="BP70" t="str">
            <v>kmol/h</v>
          </cell>
          <cell r="BQ70" t="str">
            <v>kmol/h</v>
          </cell>
          <cell r="BR70" t="str">
            <v>kmol/h</v>
          </cell>
          <cell r="BS70" t="str">
            <v>kmol/h</v>
          </cell>
          <cell r="BT70" t="str">
            <v>kmol/h</v>
          </cell>
          <cell r="BU70" t="str">
            <v>kmol/h</v>
          </cell>
          <cell r="BV70" t="str">
            <v>kmol/h</v>
          </cell>
          <cell r="BW70" t="str">
            <v>kmol/h</v>
          </cell>
          <cell r="BX70" t="str">
            <v>kmol/h</v>
          </cell>
          <cell r="BY70" t="str">
            <v>kmol/h</v>
          </cell>
          <cell r="BZ70" t="str">
            <v>kmol/h</v>
          </cell>
          <cell r="CA70" t="str">
            <v>kmol/h</v>
          </cell>
          <cell r="CB70" t="str">
            <v>kmol/h</v>
          </cell>
          <cell r="CC70" t="str">
            <v>kmol/h</v>
          </cell>
          <cell r="CD70" t="str">
            <v>kmol/h</v>
          </cell>
          <cell r="CE70" t="str">
            <v>kmol/h</v>
          </cell>
          <cell r="CF70" t="str">
            <v>kmol/h</v>
          </cell>
          <cell r="CG70" t="str">
            <v>kmol/h</v>
          </cell>
          <cell r="CH70" t="str">
            <v>kmol/h</v>
          </cell>
          <cell r="CI70" t="str">
            <v>kmol/h</v>
          </cell>
          <cell r="CJ70" t="str">
            <v>kmol/h</v>
          </cell>
          <cell r="CK70" t="str">
            <v>kmol/h</v>
          </cell>
          <cell r="CL70" t="str">
            <v>kmol/h</v>
          </cell>
          <cell r="CM70" t="str">
            <v>kmol/h</v>
          </cell>
          <cell r="CN70" t="str">
            <v>kmol/h</v>
          </cell>
          <cell r="CO70" t="str">
            <v>kmol/h</v>
          </cell>
          <cell r="CP70" t="str">
            <v>kmol/h</v>
          </cell>
          <cell r="CQ70" t="str">
            <v>kmol/h</v>
          </cell>
          <cell r="CR70" t="str">
            <v>kmol/h</v>
          </cell>
          <cell r="CS70" t="str">
            <v>kmol/h</v>
          </cell>
          <cell r="CT70" t="str">
            <v>kmol/h</v>
          </cell>
          <cell r="CU70" t="str">
            <v>kmol/h</v>
          </cell>
          <cell r="CV70" t="str">
            <v>kmol/h</v>
          </cell>
          <cell r="CW70" t="str">
            <v>kmol/h</v>
          </cell>
          <cell r="CX70" t="str">
            <v>kmol/h</v>
          </cell>
          <cell r="CY70" t="str">
            <v>kmol/h</v>
          </cell>
          <cell r="CZ70" t="str">
            <v>kmol/h</v>
          </cell>
          <cell r="DA70" t="str">
            <v>kmol/h</v>
          </cell>
          <cell r="DB70" t="str">
            <v>kmol/h</v>
          </cell>
          <cell r="DC70" t="str">
            <v>kmol/h</v>
          </cell>
          <cell r="DD70" t="str">
            <v>kmol/h</v>
          </cell>
          <cell r="DE70" t="str">
            <v>kmol/h</v>
          </cell>
          <cell r="DF70" t="str">
            <v>kmol/h</v>
          </cell>
          <cell r="DG70" t="str">
            <v>kmol/h</v>
          </cell>
          <cell r="DH70" t="str">
            <v>kmol/h</v>
          </cell>
          <cell r="DI70" t="str">
            <v>kmol/h</v>
          </cell>
          <cell r="DJ70" t="str">
            <v>kmol/h</v>
          </cell>
          <cell r="DK70" t="str">
            <v>kmol/h</v>
          </cell>
          <cell r="DL70" t="str">
            <v>kmol/h</v>
          </cell>
          <cell r="DM70" t="str">
            <v>kmol/h</v>
          </cell>
          <cell r="DN70" t="str">
            <v>kmol/h</v>
          </cell>
          <cell r="DO70" t="str">
            <v>kmol/h</v>
          </cell>
          <cell r="DP70" t="str">
            <v>kmol/h</v>
          </cell>
          <cell r="DQ70" t="str">
            <v>kmol/h</v>
          </cell>
          <cell r="DR70" t="str">
            <v>kmol/h</v>
          </cell>
          <cell r="DS70" t="str">
            <v>kmol/h</v>
          </cell>
          <cell r="DT70" t="str">
            <v>kmol/h</v>
          </cell>
          <cell r="DU70" t="str">
            <v>kmol/h</v>
          </cell>
          <cell r="DV70" t="str">
            <v>kmol/h</v>
          </cell>
        </row>
        <row r="71">
          <cell r="B71" t="str">
            <v>C</v>
          </cell>
          <cell r="C71">
            <v>12.011</v>
          </cell>
          <cell r="D71">
            <v>50</v>
          </cell>
          <cell r="K71">
            <v>464.1600010211521</v>
          </cell>
          <cell r="M71">
            <v>3.7439999951328E-15</v>
          </cell>
          <cell r="O71">
            <v>464.1600010211521</v>
          </cell>
          <cell r="Q71">
            <v>464.1600010211521</v>
          </cell>
          <cell r="S71">
            <v>464.1600010211521</v>
          </cell>
          <cell r="U71">
            <v>3.620447995293418E-15</v>
          </cell>
          <cell r="W71">
            <v>464.1600010211521</v>
          </cell>
          <cell r="Y71">
            <v>464.16000115376886</v>
          </cell>
          <cell r="AA71">
            <v>464.16000115376886</v>
          </cell>
          <cell r="AC71">
            <v>464.16000136376886</v>
          </cell>
          <cell r="AE71">
            <v>4.344537594352096E-16</v>
          </cell>
          <cell r="AG71">
            <v>464.16000136376886</v>
          </cell>
          <cell r="AI71">
            <v>464.1600027155804</v>
          </cell>
          <cell r="AK71">
            <v>464.1600027155804</v>
          </cell>
          <cell r="AM71">
            <v>464.1600039959497</v>
          </cell>
          <cell r="AO71">
            <v>464.1600039959496</v>
          </cell>
          <cell r="AQ71">
            <v>464.1600039959496</v>
          </cell>
          <cell r="AS71">
            <v>464.1600039959495</v>
          </cell>
          <cell r="AU71">
            <v>464.1600039959495</v>
          </cell>
          <cell r="AW71">
            <v>464.1600039959495</v>
          </cell>
          <cell r="AY71">
            <v>464.1600039959496</v>
          </cell>
          <cell r="BA71">
            <v>464.1600039959496</v>
          </cell>
          <cell r="BC71">
            <v>464.1600039959496</v>
          </cell>
          <cell r="BE71">
            <v>464.1600039959496</v>
          </cell>
          <cell r="BG71">
            <v>464.1600039959496</v>
          </cell>
          <cell r="BI71">
            <v>464.1600039959496</v>
          </cell>
          <cell r="BK71">
            <v>464.1600039959496</v>
          </cell>
          <cell r="BM71">
            <v>2.4000000000000003E-07</v>
          </cell>
          <cell r="BO71">
            <v>0.0139280027026072</v>
          </cell>
          <cell r="BQ71">
            <v>464.1600039959497</v>
          </cell>
          <cell r="BS71">
            <v>0.012643147020440905</v>
          </cell>
          <cell r="BU71">
            <v>464.1473608489291</v>
          </cell>
          <cell r="BW71">
            <v>0.012002759998799734</v>
          </cell>
          <cell r="BY71">
            <v>464.1473608489291</v>
          </cell>
          <cell r="CA71">
            <v>0.016230285604485393</v>
          </cell>
          <cell r="CB71">
            <v>464.1473608489291</v>
          </cell>
          <cell r="CC71">
            <v>464.1635913645336</v>
          </cell>
          <cell r="CD71">
            <v>464.1635911345336</v>
          </cell>
          <cell r="CE71">
            <v>464.16359136453366</v>
          </cell>
          <cell r="CG71">
            <v>464.1600010211521</v>
          </cell>
          <cell r="CI71">
            <v>58.38653335638662</v>
          </cell>
          <cell r="CK71">
            <v>0.006396250307080661</v>
          </cell>
          <cell r="CL71">
            <v>58.38653335638662</v>
          </cell>
          <cell r="CM71">
            <v>58.3929298366937</v>
          </cell>
          <cell r="CN71">
            <v>58.392929606693706</v>
          </cell>
          <cell r="CO71">
            <v>58.3929298366937</v>
          </cell>
          <cell r="CQ71">
            <v>522.5565212012274</v>
          </cell>
          <cell r="CS71">
            <v>522.5565263173028</v>
          </cell>
          <cell r="CU71">
            <v>522.5565263173028</v>
          </cell>
          <cell r="CW71">
            <v>4.054901754728628E-15</v>
          </cell>
          <cell r="CY71">
            <v>2.6519999965524E-15</v>
          </cell>
          <cell r="DA71">
            <v>6.706901751281028E-15</v>
          </cell>
          <cell r="DC71">
            <v>8.770563813688314E-15</v>
          </cell>
          <cell r="DE71">
            <v>522.5565263173028</v>
          </cell>
          <cell r="DG71">
            <v>522.5565263173028</v>
          </cell>
          <cell r="DI71">
            <v>522.5565263173028</v>
          </cell>
          <cell r="DK71">
            <v>0.02262653591156606</v>
          </cell>
          <cell r="DM71">
            <v>0.02262653595267324</v>
          </cell>
          <cell r="DO71">
            <v>522.5565263173028</v>
          </cell>
          <cell r="DQ71">
            <v>8.770563813688314E-15</v>
          </cell>
          <cell r="DS71">
            <v>8.770563813688314E-15</v>
          </cell>
          <cell r="DU71">
            <v>8.770563813688314E-15</v>
          </cell>
        </row>
        <row r="72">
          <cell r="B72" t="str">
            <v>2H</v>
          </cell>
          <cell r="C72">
            <v>2.016</v>
          </cell>
          <cell r="D72">
            <v>51</v>
          </cell>
          <cell r="K72">
            <v>928.3200012532319</v>
          </cell>
          <cell r="M72">
            <v>1199.99999844</v>
          </cell>
          <cell r="O72">
            <v>928.3200012532319</v>
          </cell>
          <cell r="Q72">
            <v>928.3200012532319</v>
          </cell>
          <cell r="S72">
            <v>928.3200012532319</v>
          </cell>
          <cell r="U72">
            <v>1160.3999984914801</v>
          </cell>
          <cell r="W72">
            <v>928.320001206816</v>
          </cell>
          <cell r="Y72">
            <v>928.3200014720495</v>
          </cell>
          <cell r="AA72">
            <v>2088.7199998773285</v>
          </cell>
          <cell r="AC72">
            <v>2088.7199998773285</v>
          </cell>
          <cell r="AD72">
            <v>1943.1803673673426</v>
          </cell>
          <cell r="AE72">
            <v>139.2479998189774</v>
          </cell>
          <cell r="AG72">
            <v>1000.7758826034178</v>
          </cell>
          <cell r="AI72">
            <v>1000.7758845864245</v>
          </cell>
          <cell r="AK72">
            <v>2227.9680013096227</v>
          </cell>
          <cell r="AM72">
            <v>2227.968001309622</v>
          </cell>
          <cell r="AN72">
            <v>973.2855953811832</v>
          </cell>
          <cell r="AO72">
            <v>2227.968001309622</v>
          </cell>
          <cell r="AQ72">
            <v>2227.968001309622</v>
          </cell>
          <cell r="AR72">
            <v>811.4891087144334</v>
          </cell>
          <cell r="AS72">
            <v>2227.968001309622</v>
          </cell>
          <cell r="AU72">
            <v>2227.968001309622</v>
          </cell>
          <cell r="AW72">
            <v>2227.968001309622</v>
          </cell>
          <cell r="AX72">
            <v>740.8958426045506</v>
          </cell>
          <cell r="AY72">
            <v>2227.968001309622</v>
          </cell>
          <cell r="BA72">
            <v>2227.968001309622</v>
          </cell>
          <cell r="BC72">
            <v>2227.968001309622</v>
          </cell>
          <cell r="BE72">
            <v>2227.968001309622</v>
          </cell>
          <cell r="BG72">
            <v>2227.968001309622</v>
          </cell>
          <cell r="BI72">
            <v>2227.968001309622</v>
          </cell>
          <cell r="BK72">
            <v>1672.2252915910315</v>
          </cell>
          <cell r="BM72">
            <v>555.7427100185911</v>
          </cell>
          <cell r="BO72">
            <v>1392.4660792381935</v>
          </cell>
          <cell r="BQ72">
            <v>1672.2252915910315</v>
          </cell>
          <cell r="BS72">
            <v>1264.0113386913831</v>
          </cell>
          <cell r="BU72">
            <v>408.2139528996485</v>
          </cell>
          <cell r="BW72">
            <v>3.7199987995200066E-06</v>
          </cell>
          <cell r="BY72">
            <v>408.21395289964846</v>
          </cell>
          <cell r="CA72">
            <v>5.0302299613247375E-06</v>
          </cell>
          <cell r="CB72">
            <v>408.21395289964846</v>
          </cell>
          <cell r="CC72">
            <v>408.2139582298784</v>
          </cell>
          <cell r="CD72">
            <v>408.2139579298784</v>
          </cell>
          <cell r="CE72">
            <v>408.21395822987836</v>
          </cell>
          <cell r="CG72">
            <v>928.3200012532319</v>
          </cell>
          <cell r="CI72">
            <v>116.77306661351616</v>
          </cell>
          <cell r="CK72">
            <v>1.9823810078805963E-06</v>
          </cell>
          <cell r="CL72">
            <v>116.77306661351616</v>
          </cell>
          <cell r="CM72">
            <v>116.77306889589717</v>
          </cell>
          <cell r="CN72">
            <v>116.77306859589717</v>
          </cell>
          <cell r="CO72">
            <v>116.7730688958972</v>
          </cell>
          <cell r="CQ72">
            <v>6.000000000000001E-07</v>
          </cell>
          <cell r="CS72">
            <v>524.9870330895307</v>
          </cell>
          <cell r="CU72">
            <v>524.9870330895307</v>
          </cell>
          <cell r="CW72">
            <v>5.068627193410785E-15</v>
          </cell>
          <cell r="CY72">
            <v>849.999998895</v>
          </cell>
          <cell r="DA72">
            <v>8.383627189101284E-15</v>
          </cell>
          <cell r="DC72">
            <v>2149.647993551056</v>
          </cell>
          <cell r="DE72">
            <v>524.9870330895307</v>
          </cell>
          <cell r="DG72">
            <v>524.9870330895307</v>
          </cell>
          <cell r="DI72">
            <v>524.9870330895307</v>
          </cell>
          <cell r="DK72">
            <v>6.786399901492474E-06</v>
          </cell>
          <cell r="DM72">
            <v>7.012664587177866E-06</v>
          </cell>
          <cell r="DO72">
            <v>524.9870330895307</v>
          </cell>
          <cell r="DQ72">
            <v>2149.647993551056</v>
          </cell>
          <cell r="DS72">
            <v>2149.647993551056</v>
          </cell>
          <cell r="DU72">
            <v>2149.647993551056</v>
          </cell>
        </row>
        <row r="73">
          <cell r="B73" t="str">
            <v>O</v>
          </cell>
          <cell r="C73">
            <v>15.9995</v>
          </cell>
          <cell r="D73">
            <v>52</v>
          </cell>
          <cell r="K73">
            <v>3.2491199991180965E-07</v>
          </cell>
          <cell r="M73">
            <v>1199.99999844</v>
          </cell>
          <cell r="O73">
            <v>3.2491199991180965E-07</v>
          </cell>
          <cell r="Q73">
            <v>3.2491199991180965E-07</v>
          </cell>
          <cell r="S73">
            <v>3.2491199991180965E-07</v>
          </cell>
          <cell r="U73">
            <v>1160.3999984914801</v>
          </cell>
          <cell r="W73">
            <v>2.7849600087726245E-07</v>
          </cell>
          <cell r="Y73">
            <v>2.784960003859157E-07</v>
          </cell>
          <cell r="AA73">
            <v>1160.399998683775</v>
          </cell>
          <cell r="AC73">
            <v>1160.3999986837753</v>
          </cell>
          <cell r="AD73">
            <v>72.45588140986445</v>
          </cell>
          <cell r="AE73">
            <v>139.2479998189774</v>
          </cell>
          <cell r="AG73">
            <v>72.45588140986445</v>
          </cell>
          <cell r="AI73">
            <v>72.45588153387581</v>
          </cell>
          <cell r="AK73">
            <v>1299.6479982570738</v>
          </cell>
          <cell r="AM73">
            <v>1299.6479982570738</v>
          </cell>
          <cell r="AN73">
            <v>504.08957017708957</v>
          </cell>
          <cell r="AO73">
            <v>1299.6479982570736</v>
          </cell>
          <cell r="AQ73">
            <v>1299.6479982570736</v>
          </cell>
          <cell r="AR73">
            <v>665.8860568438391</v>
          </cell>
          <cell r="AS73">
            <v>1299.6479982570736</v>
          </cell>
          <cell r="AU73">
            <v>1299.6479982570736</v>
          </cell>
          <cell r="AW73">
            <v>1299.6479982570736</v>
          </cell>
          <cell r="AX73">
            <v>736.479322953722</v>
          </cell>
          <cell r="AY73">
            <v>1299.6479982570736</v>
          </cell>
          <cell r="BA73">
            <v>1299.6479982570736</v>
          </cell>
          <cell r="BC73">
            <v>1299.6479982570736</v>
          </cell>
          <cell r="BE73">
            <v>1299.6479982570736</v>
          </cell>
          <cell r="BG73">
            <v>1299.6479982570736</v>
          </cell>
          <cell r="BI73">
            <v>1299.6479982570736</v>
          </cell>
          <cell r="BK73">
            <v>743.9052885384826</v>
          </cell>
          <cell r="BM73">
            <v>555.7427097785911</v>
          </cell>
          <cell r="BO73">
            <v>0.013925635486607281</v>
          </cell>
          <cell r="BQ73">
            <v>743.9052885384829</v>
          </cell>
          <cell r="BS73">
            <v>0.012640998179680667</v>
          </cell>
          <cell r="BU73">
            <v>743.892647540303</v>
          </cell>
          <cell r="BW73">
            <v>504.0120004295981</v>
          </cell>
          <cell r="BY73">
            <v>743.892647540303</v>
          </cell>
          <cell r="CA73">
            <v>681.5246583183421</v>
          </cell>
          <cell r="CB73">
            <v>743.892647540303</v>
          </cell>
          <cell r="CC73">
            <v>1425.417305878645</v>
          </cell>
          <cell r="CD73">
            <v>1425.417305858645</v>
          </cell>
          <cell r="CE73">
            <v>1425.417305878645</v>
          </cell>
          <cell r="CG73">
            <v>3.2491199991180965E-07</v>
          </cell>
          <cell r="CI73">
            <v>4.087057324846194E-08</v>
          </cell>
          <cell r="CK73">
            <v>268.58444831353</v>
          </cell>
          <cell r="CL73">
            <v>4.087057324846194E-08</v>
          </cell>
          <cell r="CM73">
            <v>268.5844483744006</v>
          </cell>
          <cell r="CN73">
            <v>268.5844483544006</v>
          </cell>
          <cell r="CO73">
            <v>268.5844483744006</v>
          </cell>
          <cell r="CQ73">
            <v>1169.0147277272702</v>
          </cell>
          <cell r="CS73">
            <v>1694.0017544079535</v>
          </cell>
          <cell r="CU73">
            <v>1694.0017544079535</v>
          </cell>
          <cell r="CW73">
            <v>1.013725438682157E-15</v>
          </cell>
          <cell r="CY73">
            <v>849.999998895</v>
          </cell>
          <cell r="DA73">
            <v>1.676725437820257E-15</v>
          </cell>
          <cell r="DC73">
            <v>2149.647993551056</v>
          </cell>
          <cell r="DE73">
            <v>1694.0017544079535</v>
          </cell>
          <cell r="DG73">
            <v>1694.0017544079535</v>
          </cell>
          <cell r="DI73">
            <v>1694.0017544079535</v>
          </cell>
          <cell r="DK73">
            <v>950.1091064056609</v>
          </cell>
          <cell r="DM73">
            <v>950.1091066318775</v>
          </cell>
          <cell r="DO73">
            <v>1694.0017544079535</v>
          </cell>
          <cell r="DQ73">
            <v>2149.647993551056</v>
          </cell>
          <cell r="DS73">
            <v>2149.647993551056</v>
          </cell>
          <cell r="DU73">
            <v>2149.647993551056</v>
          </cell>
        </row>
        <row r="74">
          <cell r="B74" t="str">
            <v>N</v>
          </cell>
          <cell r="C74">
            <v>14.0065</v>
          </cell>
          <cell r="D74">
            <v>53</v>
          </cell>
          <cell r="K74">
            <v>9.28319999907168E-08</v>
          </cell>
          <cell r="M74">
            <v>3.119999995944E-16</v>
          </cell>
          <cell r="O74">
            <v>9.28319999907168E-08</v>
          </cell>
          <cell r="Q74">
            <v>9.28319999907168E-08</v>
          </cell>
          <cell r="S74">
            <v>9.28319999907168E-08</v>
          </cell>
          <cell r="U74">
            <v>3.0170399960778484E-16</v>
          </cell>
          <cell r="W74">
            <v>9.283200029242081E-08</v>
          </cell>
          <cell r="Y74">
            <v>9.283200012863857E-08</v>
          </cell>
          <cell r="AA74">
            <v>9.283200012863857E-08</v>
          </cell>
          <cell r="AC74">
            <v>9.283200012863857E-08</v>
          </cell>
          <cell r="AE74">
            <v>3.620447995293413E-17</v>
          </cell>
          <cell r="AG74">
            <v>9.283200016484305E-08</v>
          </cell>
          <cell r="AI74">
            <v>1.2193992685453855E-07</v>
          </cell>
          <cell r="AK74">
            <v>1.2193992685453855E-07</v>
          </cell>
          <cell r="AM74">
            <v>1.2193992685453855E-07</v>
          </cell>
          <cell r="AO74">
            <v>1.2193992685453855E-07</v>
          </cell>
          <cell r="AQ74">
            <v>1.2193992685453855E-07</v>
          </cell>
          <cell r="AS74">
            <v>1.219399268545385E-07</v>
          </cell>
          <cell r="AU74">
            <v>1.219399268545385E-07</v>
          </cell>
          <cell r="AW74">
            <v>1.219399268545385E-07</v>
          </cell>
          <cell r="AY74">
            <v>1.219399268545385E-07</v>
          </cell>
          <cell r="BA74">
            <v>1.219399268545385E-07</v>
          </cell>
          <cell r="BC74">
            <v>1.219399268545385E-07</v>
          </cell>
          <cell r="BE74">
            <v>1.219399268545385E-07</v>
          </cell>
          <cell r="BG74">
            <v>1.219399268545385E-07</v>
          </cell>
          <cell r="BI74">
            <v>1.219399268545385E-07</v>
          </cell>
          <cell r="BK74">
            <v>1.219399268545385E-07</v>
          </cell>
          <cell r="BM74">
            <v>2E-08</v>
          </cell>
          <cell r="BO74">
            <v>2.784959999721504E-07</v>
          </cell>
          <cell r="BQ74">
            <v>1.219399268545385E-07</v>
          </cell>
          <cell r="BS74">
            <v>2.5280479530589776E-07</v>
          </cell>
          <cell r="BU74">
            <v>-1.3086486845135927E-07</v>
          </cell>
          <cell r="BW74">
            <v>1895.999999810402</v>
          </cell>
          <cell r="BY74">
            <v>-1.3086486845135927E-07</v>
          </cell>
          <cell r="CA74">
            <v>2563.7954525546047</v>
          </cell>
          <cell r="CB74">
            <v>-1.3086486845135927E-07</v>
          </cell>
          <cell r="CC74">
            <v>2563.79545242374</v>
          </cell>
          <cell r="CD74">
            <v>2563.79545242374</v>
          </cell>
          <cell r="CE74">
            <v>2563.7954524237402</v>
          </cell>
          <cell r="CG74">
            <v>9.28319999907168E-08</v>
          </cell>
          <cell r="CI74">
            <v>1.167730664441952E-08</v>
          </cell>
          <cell r="CK74">
            <v>1010.3751622314312</v>
          </cell>
          <cell r="CL74">
            <v>1.167730664441952E-08</v>
          </cell>
          <cell r="CM74">
            <v>1010.3751622431085</v>
          </cell>
          <cell r="CN74">
            <v>1010.3751622431085</v>
          </cell>
          <cell r="CO74">
            <v>1010.3751622431085</v>
          </cell>
          <cell r="CQ74">
            <v>3574.170614666849</v>
          </cell>
          <cell r="CS74">
            <v>3574.170615497282</v>
          </cell>
          <cell r="CU74">
            <v>3574.170615497282</v>
          </cell>
          <cell r="CW74">
            <v>3.37908479560719E-16</v>
          </cell>
          <cell r="CY74">
            <v>2.2099999971269996E-16</v>
          </cell>
          <cell r="DA74">
            <v>5.58908479273419E-16</v>
          </cell>
          <cell r="DC74">
            <v>7.308803178073593E-16</v>
          </cell>
          <cell r="DE74">
            <v>3574.170615497282</v>
          </cell>
          <cell r="DG74">
            <v>3574.170615497282</v>
          </cell>
          <cell r="DI74">
            <v>3574.170615497282</v>
          </cell>
          <cell r="DK74">
            <v>3574.170614786036</v>
          </cell>
          <cell r="DM74">
            <v>3574.170614786036</v>
          </cell>
          <cell r="DO74">
            <v>3574.170615497282</v>
          </cell>
          <cell r="DQ74">
            <v>7.308803178073593E-16</v>
          </cell>
          <cell r="DS74">
            <v>7.308803178073593E-16</v>
          </cell>
          <cell r="DU74">
            <v>7.308803178073593E-16</v>
          </cell>
        </row>
        <row r="75">
          <cell r="B75" t="str">
            <v>S</v>
          </cell>
          <cell r="C75">
            <v>32.066</v>
          </cell>
          <cell r="D75">
            <v>54</v>
          </cell>
          <cell r="K75">
            <v>0</v>
          </cell>
          <cell r="M75">
            <v>0</v>
          </cell>
          <cell r="O75">
            <v>0</v>
          </cell>
          <cell r="Q75">
            <v>0</v>
          </cell>
          <cell r="S75">
            <v>0</v>
          </cell>
          <cell r="U75">
            <v>0</v>
          </cell>
          <cell r="W75">
            <v>0</v>
          </cell>
          <cell r="Y75">
            <v>0</v>
          </cell>
          <cell r="AA75">
            <v>0</v>
          </cell>
          <cell r="AC75">
            <v>0</v>
          </cell>
          <cell r="AE75">
            <v>0</v>
          </cell>
          <cell r="AG75">
            <v>0</v>
          </cell>
          <cell r="AI75">
            <v>0</v>
          </cell>
          <cell r="AK75">
            <v>0</v>
          </cell>
          <cell r="AM75">
            <v>0</v>
          </cell>
          <cell r="AO75">
            <v>0</v>
          </cell>
          <cell r="AQ75">
            <v>0</v>
          </cell>
          <cell r="AS75">
            <v>0</v>
          </cell>
          <cell r="AU75">
            <v>0</v>
          </cell>
          <cell r="AW75">
            <v>0</v>
          </cell>
          <cell r="AY75">
            <v>0</v>
          </cell>
          <cell r="BA75">
            <v>0</v>
          </cell>
          <cell r="BC75">
            <v>0</v>
          </cell>
          <cell r="BE75">
            <v>0</v>
          </cell>
          <cell r="BG75">
            <v>0</v>
          </cell>
          <cell r="BI75">
            <v>0</v>
          </cell>
          <cell r="BK75">
            <v>0</v>
          </cell>
          <cell r="BM75">
            <v>0</v>
          </cell>
          <cell r="BO75">
            <v>0</v>
          </cell>
          <cell r="BQ75">
            <v>0</v>
          </cell>
          <cell r="BS75">
            <v>0</v>
          </cell>
          <cell r="BU75">
            <v>0</v>
          </cell>
          <cell r="BW75">
            <v>0</v>
          </cell>
          <cell r="BY75">
            <v>0</v>
          </cell>
          <cell r="CA75">
            <v>0</v>
          </cell>
          <cell r="CB75">
            <v>0</v>
          </cell>
          <cell r="CC75">
            <v>0</v>
          </cell>
          <cell r="CD75">
            <v>0</v>
          </cell>
          <cell r="CE75">
            <v>0</v>
          </cell>
          <cell r="CG75">
            <v>0</v>
          </cell>
          <cell r="CI75">
            <v>0</v>
          </cell>
          <cell r="CK75">
            <v>0</v>
          </cell>
          <cell r="CL75">
            <v>0</v>
          </cell>
          <cell r="CM75">
            <v>0</v>
          </cell>
          <cell r="CN75">
            <v>0</v>
          </cell>
          <cell r="CO75">
            <v>0</v>
          </cell>
          <cell r="CQ75">
            <v>0</v>
          </cell>
          <cell r="CS75">
            <v>0</v>
          </cell>
          <cell r="CU75">
            <v>0</v>
          </cell>
          <cell r="CW75">
            <v>0</v>
          </cell>
          <cell r="CY75">
            <v>0</v>
          </cell>
          <cell r="DA75">
            <v>0</v>
          </cell>
          <cell r="DC75">
            <v>0</v>
          </cell>
          <cell r="DE75">
            <v>0</v>
          </cell>
          <cell r="DG75">
            <v>0</v>
          </cell>
          <cell r="DI75">
            <v>0</v>
          </cell>
          <cell r="DK75">
            <v>0</v>
          </cell>
          <cell r="DM75">
            <v>0</v>
          </cell>
          <cell r="DO75">
            <v>0</v>
          </cell>
          <cell r="DQ75">
            <v>0</v>
          </cell>
          <cell r="DS75">
            <v>0</v>
          </cell>
          <cell r="DU75">
            <v>0</v>
          </cell>
        </row>
        <row r="76">
          <cell r="B76" t="str">
            <v>Cl</v>
          </cell>
          <cell r="C76">
            <v>35.4525</v>
          </cell>
          <cell r="D76">
            <v>55</v>
          </cell>
          <cell r="K76">
            <v>0</v>
          </cell>
          <cell r="M76">
            <v>0</v>
          </cell>
          <cell r="O76">
            <v>0</v>
          </cell>
          <cell r="Q76">
            <v>0</v>
          </cell>
          <cell r="S76">
            <v>0</v>
          </cell>
          <cell r="U76">
            <v>0</v>
          </cell>
          <cell r="W76">
            <v>0</v>
          </cell>
          <cell r="Y76">
            <v>0</v>
          </cell>
          <cell r="AA76">
            <v>0</v>
          </cell>
          <cell r="AC76">
            <v>0</v>
          </cell>
          <cell r="AE76">
            <v>0</v>
          </cell>
          <cell r="AG76">
            <v>0</v>
          </cell>
          <cell r="AI76">
            <v>0</v>
          </cell>
          <cell r="AK76">
            <v>0</v>
          </cell>
          <cell r="AM76">
            <v>0</v>
          </cell>
          <cell r="AO76">
            <v>0</v>
          </cell>
          <cell r="AQ76">
            <v>0</v>
          </cell>
          <cell r="AS76">
            <v>0</v>
          </cell>
          <cell r="AU76">
            <v>0</v>
          </cell>
          <cell r="AW76">
            <v>0</v>
          </cell>
          <cell r="AY76">
            <v>0</v>
          </cell>
          <cell r="BA76">
            <v>0</v>
          </cell>
          <cell r="BC76">
            <v>0</v>
          </cell>
          <cell r="BE76">
            <v>0</v>
          </cell>
          <cell r="BG76">
            <v>0</v>
          </cell>
          <cell r="BI76">
            <v>0</v>
          </cell>
          <cell r="BK76">
            <v>0</v>
          </cell>
          <cell r="BM76">
            <v>0</v>
          </cell>
          <cell r="BO76">
            <v>0</v>
          </cell>
          <cell r="BQ76">
            <v>0</v>
          </cell>
          <cell r="BS76">
            <v>0</v>
          </cell>
          <cell r="BU76">
            <v>0</v>
          </cell>
          <cell r="BW76">
            <v>0</v>
          </cell>
          <cell r="BY76">
            <v>0</v>
          </cell>
          <cell r="CA76">
            <v>0</v>
          </cell>
          <cell r="CB76">
            <v>0</v>
          </cell>
          <cell r="CC76">
            <v>0</v>
          </cell>
          <cell r="CD76">
            <v>0</v>
          </cell>
          <cell r="CE76">
            <v>0</v>
          </cell>
          <cell r="CG76">
            <v>0</v>
          </cell>
          <cell r="CI76">
            <v>0</v>
          </cell>
          <cell r="CK76">
            <v>0</v>
          </cell>
          <cell r="CL76">
            <v>0</v>
          </cell>
          <cell r="CM76">
            <v>0</v>
          </cell>
          <cell r="CN76">
            <v>0</v>
          </cell>
          <cell r="CO76">
            <v>0</v>
          </cell>
          <cell r="CQ76">
            <v>0</v>
          </cell>
          <cell r="CS76">
            <v>0</v>
          </cell>
          <cell r="CU76">
            <v>0</v>
          </cell>
          <cell r="CW76">
            <v>0</v>
          </cell>
          <cell r="CY76">
            <v>0</v>
          </cell>
          <cell r="DA76">
            <v>0</v>
          </cell>
          <cell r="DC76">
            <v>0</v>
          </cell>
          <cell r="DE76">
            <v>0</v>
          </cell>
          <cell r="DG76">
            <v>0</v>
          </cell>
          <cell r="DI76">
            <v>0</v>
          </cell>
          <cell r="DK76">
            <v>0</v>
          </cell>
          <cell r="DM76">
            <v>0</v>
          </cell>
          <cell r="DO76">
            <v>0</v>
          </cell>
          <cell r="DQ76">
            <v>0</v>
          </cell>
          <cell r="DS76">
            <v>0</v>
          </cell>
          <cell r="DU76">
            <v>0</v>
          </cell>
        </row>
        <row r="77">
          <cell r="B77" t="str">
            <v>Total Heat</v>
          </cell>
          <cell r="C77" t="str">
            <v>1000kJ/h</v>
          </cell>
          <cell r="D77">
            <v>56</v>
          </cell>
          <cell r="K77">
            <v>-34742.37606997883</v>
          </cell>
          <cell r="M77">
            <v>-271282.48374319664</v>
          </cell>
          <cell r="O77">
            <v>-34742.3760699789</v>
          </cell>
          <cell r="Q77">
            <v>-27298.842225510798</v>
          </cell>
          <cell r="R77">
            <v>-34742.3760699789</v>
          </cell>
          <cell r="S77">
            <v>-27553.69820700781</v>
          </cell>
          <cell r="T77">
            <v>-27298.842225510798</v>
          </cell>
          <cell r="U77">
            <v>-262330.1617796712</v>
          </cell>
          <cell r="W77">
            <v>-289883.87426576833</v>
          </cell>
          <cell r="X77">
            <v>-289883.85998667905</v>
          </cell>
          <cell r="Y77">
            <v>-278904.75002954016</v>
          </cell>
          <cell r="Z77">
            <v>-289883.87426576833</v>
          </cell>
          <cell r="AA77">
            <v>-278921.1146332546</v>
          </cell>
          <cell r="AC77">
            <v>-277035.57594195806</v>
          </cell>
          <cell r="AD77">
            <v>-278921.1146332546</v>
          </cell>
          <cell r="AE77">
            <v>-31479.619413560493</v>
          </cell>
          <cell r="AG77">
            <v>-308515.24636609346</v>
          </cell>
          <cell r="AH77">
            <v>-308515.19535551855</v>
          </cell>
          <cell r="AI77">
            <v>-295839.0490075007</v>
          </cell>
          <cell r="AJ77">
            <v>-308515.24636609346</v>
          </cell>
          <cell r="AK77">
            <v>-295839.0490075007</v>
          </cell>
          <cell r="AM77">
            <v>-201009.7736814177</v>
          </cell>
          <cell r="AN77">
            <v>-295839.0490075007</v>
          </cell>
          <cell r="AO77">
            <v>-247341.82484083163</v>
          </cell>
          <cell r="AP77">
            <v>-201009.7736814177</v>
          </cell>
          <cell r="AQ77">
            <v>-247342.73509391132</v>
          </cell>
          <cell r="AR77">
            <v>-247341.82484083163</v>
          </cell>
          <cell r="AS77">
            <v>-262340.84221862943</v>
          </cell>
          <cell r="AT77">
            <v>-247342.73509391132</v>
          </cell>
          <cell r="AU77">
            <v>-266945.9303693092</v>
          </cell>
          <cell r="AV77">
            <v>-262340.84221862943</v>
          </cell>
          <cell r="AW77">
            <v>-266948.0768780367</v>
          </cell>
          <cell r="AX77">
            <v>-266945.9303693092</v>
          </cell>
          <cell r="AY77">
            <v>-274200.59647622827</v>
          </cell>
          <cell r="AZ77">
            <v>-266948.0768780367</v>
          </cell>
          <cell r="BA77">
            <v>-275035.6791054353</v>
          </cell>
          <cell r="BB77">
            <v>-274200.59647622827</v>
          </cell>
          <cell r="BC77">
            <v>-288094.38073036727</v>
          </cell>
          <cell r="BD77">
            <v>-275035.6791054353</v>
          </cell>
          <cell r="BE77">
            <v>-303628.9230493859</v>
          </cell>
          <cell r="BF77">
            <v>-288094.38073036727</v>
          </cell>
          <cell r="BG77">
            <v>-309685.3741445267</v>
          </cell>
          <cell r="BH77">
            <v>-303628.9230493859</v>
          </cell>
          <cell r="BI77">
            <v>-309652.80698675435</v>
          </cell>
          <cell r="BK77">
            <v>-151349.73436979164</v>
          </cell>
          <cell r="BM77">
            <v>-158303.07268791404</v>
          </cell>
          <cell r="BO77">
            <v>519.6564499919969</v>
          </cell>
          <cell r="BQ77">
            <v>-151349.8734960464</v>
          </cell>
          <cell r="BS77">
            <v>471.71823774064296</v>
          </cell>
          <cell r="BU77">
            <v>-152023.15886632842</v>
          </cell>
          <cell r="BW77">
            <v>-1.326185706066216</v>
          </cell>
          <cell r="BY77">
            <v>-152023.1588754772</v>
          </cell>
          <cell r="CA77">
            <v>13221.945075841895</v>
          </cell>
          <cell r="CC77">
            <v>-138801.21784615188</v>
          </cell>
          <cell r="CD77">
            <v>-138801.21379963533</v>
          </cell>
          <cell r="CE77">
            <v>-205796.1680832802</v>
          </cell>
          <cell r="CF77">
            <v>-138801.21784615188</v>
          </cell>
          <cell r="CG77">
            <v>-34742.376069999395</v>
          </cell>
          <cell r="CI77">
            <v>-4370.232020916228</v>
          </cell>
          <cell r="CK77">
            <v>5210.6828130984095</v>
          </cell>
          <cell r="CM77">
            <v>840.4507898959273</v>
          </cell>
          <cell r="CN77">
            <v>840.4507921821814</v>
          </cell>
          <cell r="CO77">
            <v>-28890.64253795857</v>
          </cell>
          <cell r="CP77">
            <v>840.4507898959273</v>
          </cell>
          <cell r="CQ77">
            <v>-234686.87093667878</v>
          </cell>
          <cell r="CR77">
            <v>-234686.81062123878</v>
          </cell>
          <cell r="CS77">
            <v>-247621.77047281252</v>
          </cell>
          <cell r="CT77">
            <v>-234686.87093667878</v>
          </cell>
          <cell r="CU77">
            <v>-258824.9663293281</v>
          </cell>
          <cell r="CV77">
            <v>-247621.77047281252</v>
          </cell>
          <cell r="CW77">
            <v>-293809.8006566322</v>
          </cell>
          <cell r="CX77">
            <v>-293809.7811932317</v>
          </cell>
          <cell r="CY77">
            <v>-192158.4258176484</v>
          </cell>
          <cell r="DA77">
            <v>-485968.26786150853</v>
          </cell>
          <cell r="DB77">
            <v>-485968.2264742806</v>
          </cell>
          <cell r="DC77">
            <v>-493550.22884875606</v>
          </cell>
          <cell r="DD77">
            <v>-485968.26786150853</v>
          </cell>
          <cell r="DE77">
            <v>-266561.6611566735</v>
          </cell>
          <cell r="DF77">
            <v>-258824.9663293281</v>
          </cell>
          <cell r="DG77">
            <v>-293617.56947571016</v>
          </cell>
          <cell r="DH77">
            <v>-266561.6611566735</v>
          </cell>
          <cell r="DI77">
            <v>-301213.0512030622</v>
          </cell>
          <cell r="DJ77">
            <v>-293617.56947571016</v>
          </cell>
          <cell r="DK77">
            <v>18432.63039847977</v>
          </cell>
          <cell r="DL77">
            <v>18432.627888940304</v>
          </cell>
          <cell r="DM77">
            <v>-2.5000072482959648</v>
          </cell>
          <cell r="DN77">
            <v>18432.63039847977</v>
          </cell>
          <cell r="DO77">
            <v>-320024.40869866</v>
          </cell>
          <cell r="DP77">
            <v>-301213.0512030622</v>
          </cell>
          <cell r="DQ77">
            <v>-575515.3224286481</v>
          </cell>
          <cell r="DR77">
            <v>-493550.22884875606</v>
          </cell>
          <cell r="DS77">
            <v>-599042.1684153627</v>
          </cell>
          <cell r="DT77">
            <v>-575515.3224286481</v>
          </cell>
          <cell r="DU77">
            <v>-614433.8859966983</v>
          </cell>
          <cell r="DV77">
            <v>-599042.1684153627</v>
          </cell>
        </row>
        <row r="78">
          <cell r="B78" t="str">
            <v>Exchanging</v>
          </cell>
          <cell r="C78" t="str">
            <v>1000kJ/h</v>
          </cell>
          <cell r="D78">
            <v>57</v>
          </cell>
          <cell r="Q78">
            <v>7443.5338444681</v>
          </cell>
          <cell r="S78">
            <v>-254.85598149701036</v>
          </cell>
          <cell r="W78">
            <v>365.1376949796298</v>
          </cell>
          <cell r="Y78">
            <v>10979.124236228177</v>
          </cell>
          <cell r="AC78">
            <v>1885.5386912965332</v>
          </cell>
          <cell r="AG78">
            <v>453.2571817571466</v>
          </cell>
          <cell r="AI78">
            <v>12676.197358592763</v>
          </cell>
          <cell r="AM78">
            <v>94829.275326083</v>
          </cell>
          <cell r="AO78">
            <v>-46332.05115941394</v>
          </cell>
          <cell r="AQ78">
            <v>439.4879906448874</v>
          </cell>
          <cell r="AS78">
            <v>-14998.10712471811</v>
          </cell>
          <cell r="AU78">
            <v>-4605.088150679774</v>
          </cell>
          <cell r="AW78">
            <v>246.86718628407448</v>
          </cell>
          <cell r="AY78">
            <v>-7252.519598191546</v>
          </cell>
          <cell r="BA78">
            <v>-835.082629207056</v>
          </cell>
          <cell r="BC78">
            <v>-13058.701624931942</v>
          </cell>
          <cell r="BE78">
            <v>-15534.542319018627</v>
          </cell>
          <cell r="BG78">
            <v>-6056.45109514083</v>
          </cell>
          <cell r="CC78">
            <v>1706.46844448071</v>
          </cell>
          <cell r="CE78">
            <v>-66994.95023712833</v>
          </cell>
          <cell r="CM78">
            <v>2093.537834841335</v>
          </cell>
          <cell r="CO78">
            <v>-29731.093327854498</v>
          </cell>
          <cell r="CQ78">
            <v>975.0028497451622</v>
          </cell>
          <cell r="CS78">
            <v>860.3922437828163</v>
          </cell>
          <cell r="CT78">
            <v>12676.201545411068</v>
          </cell>
          <cell r="CU78">
            <v>759.1836914573402</v>
          </cell>
          <cell r="CV78">
            <v>10979.131939385268</v>
          </cell>
          <cell r="CW78">
            <v>349.99963729862066</v>
          </cell>
          <cell r="DA78">
            <v>349.99927461892696</v>
          </cell>
          <cell r="DE78">
            <v>688.0766213782747</v>
          </cell>
          <cell r="DF78">
            <v>7581.960930798496</v>
          </cell>
          <cell r="DI78">
            <v>354.4973955313376</v>
          </cell>
          <cell r="DJ78">
            <v>7443.572092804976</v>
          </cell>
          <cell r="DK78">
            <v>300.0000366842692</v>
          </cell>
          <cell r="DM78">
            <v>-18435.130405728065</v>
          </cell>
          <cell r="DO78">
            <v>160.8304487268959</v>
          </cell>
          <cell r="DP78">
            <v>18435.13034568584</v>
          </cell>
          <cell r="DQ78">
            <v>-81965.09357989207</v>
          </cell>
          <cell r="DS78">
            <v>-23526.845986714587</v>
          </cell>
          <cell r="DU78">
            <v>-15391.717581335572</v>
          </cell>
        </row>
        <row r="79">
          <cell r="W79">
            <v>1.000000049257966</v>
          </cell>
          <cell r="AG79">
            <v>1.0000001653421797</v>
          </cell>
          <cell r="AQ79">
            <v>1.0000036801421688</v>
          </cell>
          <cell r="AW79">
            <v>1.000008040986894</v>
          </cell>
          <cell r="CC79">
            <v>1.0000000291533224</v>
          </cell>
          <cell r="CM79">
            <v>0.9999999972797288</v>
          </cell>
          <cell r="CQ79">
            <v>1.0000002570039612</v>
          </cell>
          <cell r="CS79">
            <v>1.0000003302897695</v>
          </cell>
          <cell r="CT79">
            <v>12676.197358592763</v>
          </cell>
          <cell r="CU79">
            <v>1.0000007016185377</v>
          </cell>
          <cell r="CV79">
            <v>10979.124236228177</v>
          </cell>
          <cell r="CW79">
            <v>1.0000000662449031</v>
          </cell>
          <cell r="DA79">
            <v>1.000000085164473</v>
          </cell>
          <cell r="DE79">
            <v>0.9999999925548244</v>
          </cell>
          <cell r="DF79">
            <v>7581.960987247527</v>
          </cell>
          <cell r="DI79">
            <v>1.0000051384648307</v>
          </cell>
          <cell r="DJ79">
            <v>7443.5338444681</v>
          </cell>
          <cell r="DK79">
            <v>1.000000136146592</v>
          </cell>
          <cell r="DO79">
            <v>0.999999996743054</v>
          </cell>
          <cell r="DP79">
            <v>18435.130405728065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codeName="Sheet15"/>
  <dimension ref="A2:I48"/>
  <sheetViews>
    <sheetView zoomScaleSheetLayoutView="75" workbookViewId="0" topLeftCell="A19">
      <selection activeCell="I28" sqref="I28"/>
    </sheetView>
  </sheetViews>
  <sheetFormatPr defaultColWidth="9.00390625" defaultRowHeight="13.5"/>
  <cols>
    <col min="1" max="1" width="3.375" style="5" customWidth="1"/>
    <col min="2" max="2" width="18.00390625" style="1" customWidth="1"/>
    <col min="3" max="3" width="8.125" style="1" bestFit="1" customWidth="1"/>
    <col min="4" max="7" width="7.375" style="1" customWidth="1"/>
    <col min="8" max="16384" width="9.00390625" style="1" customWidth="1"/>
  </cols>
  <sheetData>
    <row r="1" ht="15" customHeight="1"/>
    <row r="2" spans="4:7" ht="15" customHeight="1">
      <c r="D2" s="4"/>
      <c r="E2" s="4"/>
      <c r="F2" s="4"/>
      <c r="G2" s="4"/>
    </row>
    <row r="3" spans="2:3" ht="15" customHeight="1">
      <c r="B3" s="16" t="s">
        <v>6</v>
      </c>
      <c r="C3" s="15"/>
    </row>
    <row r="4" ht="15" customHeight="1"/>
    <row r="5" spans="2:3" ht="15" customHeight="1">
      <c r="B5" s="17" t="s">
        <v>7</v>
      </c>
      <c r="C5" s="18" t="s">
        <v>8</v>
      </c>
    </row>
    <row r="6" ht="15" customHeight="1">
      <c r="H6" s="4"/>
    </row>
    <row r="7" spans="4:8" ht="15" customHeight="1">
      <c r="D7" s="4"/>
      <c r="E7" s="4"/>
      <c r="F7" s="4"/>
      <c r="G7" s="4"/>
      <c r="H7" s="4"/>
    </row>
    <row r="8" spans="5:8" ht="15" customHeight="1">
      <c r="E8" s="4"/>
      <c r="F8" s="4"/>
      <c r="G8" s="4"/>
      <c r="H8" s="4"/>
    </row>
    <row r="9" spans="4:8" ht="15" customHeight="1">
      <c r="D9" s="4"/>
      <c r="E9" s="4"/>
      <c r="F9" s="4"/>
      <c r="G9" s="4"/>
      <c r="H9" s="4"/>
    </row>
    <row r="10" spans="4:8" ht="15" customHeight="1">
      <c r="D10" s="4"/>
      <c r="E10" s="4"/>
      <c r="F10" s="4"/>
      <c r="G10" s="4"/>
      <c r="H10" s="4"/>
    </row>
    <row r="11" spans="4:8" ht="15" customHeight="1">
      <c r="D11" s="4"/>
      <c r="E11" s="4"/>
      <c r="F11" s="4"/>
      <c r="G11" s="4"/>
      <c r="H11" s="4"/>
    </row>
    <row r="12" s="4" customFormat="1" ht="15" customHeight="1">
      <c r="A12" s="20"/>
    </row>
    <row r="13" s="4" customFormat="1" ht="15" customHeight="1">
      <c r="A13" s="20"/>
    </row>
    <row r="14" s="4" customFormat="1" ht="15" customHeight="1">
      <c r="A14" s="20"/>
    </row>
    <row r="15" spans="1:6" s="4" customFormat="1" ht="15" customHeight="1">
      <c r="A15" s="20"/>
      <c r="F15" s="3"/>
    </row>
    <row r="16" spans="1:4" s="4" customFormat="1" ht="30" customHeight="1">
      <c r="A16" s="20"/>
      <c r="D16" s="21"/>
    </row>
    <row r="17" s="4" customFormat="1" ht="15" customHeight="1">
      <c r="A17" s="20"/>
    </row>
    <row r="18" s="4" customFormat="1" ht="15" customHeight="1">
      <c r="A18" s="20"/>
    </row>
    <row r="19" ht="15" customHeight="1"/>
    <row r="20" spans="2:9" ht="15" customHeight="1">
      <c r="B20" s="5"/>
      <c r="C20" s="5"/>
      <c r="D20" s="5"/>
      <c r="E20" s="5"/>
      <c r="F20" s="5"/>
      <c r="G20" s="5"/>
      <c r="H20" s="5"/>
      <c r="I20" s="5"/>
    </row>
    <row r="21" spans="2:7" ht="27" customHeight="1">
      <c r="B21" s="22" t="s">
        <v>24</v>
      </c>
      <c r="C21" s="22"/>
      <c r="D21" s="288" t="s">
        <v>29</v>
      </c>
      <c r="E21" s="288"/>
      <c r="F21" s="288" t="s">
        <v>30</v>
      </c>
      <c r="G21" s="288"/>
    </row>
    <row r="22" spans="1:7" s="7" customFormat="1" ht="15" customHeight="1">
      <c r="A22" s="5"/>
      <c r="B22" s="19" t="s">
        <v>25</v>
      </c>
      <c r="C22" s="23"/>
      <c r="D22" s="24" t="s">
        <v>31</v>
      </c>
      <c r="E22" s="25">
        <f>D22+1</f>
        <v>101</v>
      </c>
      <c r="F22" s="24" t="s">
        <v>32</v>
      </c>
      <c r="G22" s="25">
        <f>F22+1</f>
        <v>401</v>
      </c>
    </row>
    <row r="23" spans="2:7" ht="15" customHeight="1">
      <c r="B23" s="19" t="s">
        <v>9</v>
      </c>
      <c r="C23" s="23" t="s">
        <v>33</v>
      </c>
      <c r="D23" s="23" t="s">
        <v>28</v>
      </c>
      <c r="E23" s="23" t="s">
        <v>34</v>
      </c>
      <c r="F23" s="23" t="s">
        <v>28</v>
      </c>
      <c r="G23" s="23" t="s">
        <v>34</v>
      </c>
    </row>
    <row r="24" spans="2:7" ht="15" customHeight="1">
      <c r="B24" s="19" t="s">
        <v>10</v>
      </c>
      <c r="C24" s="14">
        <v>16.043</v>
      </c>
      <c r="D24" s="26">
        <f aca="true" t="shared" si="0" ref="D24:D36">D$41*E24/100</f>
        <v>999.9999998999999</v>
      </c>
      <c r="E24" s="43">
        <v>100</v>
      </c>
      <c r="F24" s="26">
        <f aca="true" t="shared" si="1" ref="F24:F36">F$41*G24/100</f>
        <v>3.8999999949299996E-16</v>
      </c>
      <c r="G24" s="43">
        <v>1E-08</v>
      </c>
    </row>
    <row r="25" spans="2:7" ht="15" customHeight="1">
      <c r="B25" s="19" t="s">
        <v>11</v>
      </c>
      <c r="C25" s="14">
        <v>30.07</v>
      </c>
      <c r="D25" s="26">
        <f t="shared" si="0"/>
        <v>9.999999999E-08</v>
      </c>
      <c r="E25" s="43">
        <v>1E-08</v>
      </c>
      <c r="F25" s="26">
        <f t="shared" si="1"/>
        <v>3.8999999949299996E-16</v>
      </c>
      <c r="G25" s="43">
        <v>1E-08</v>
      </c>
    </row>
    <row r="26" spans="2:7" ht="15" customHeight="1">
      <c r="B26" s="19" t="s">
        <v>12</v>
      </c>
      <c r="C26" s="14">
        <v>44.096</v>
      </c>
      <c r="D26" s="26">
        <f t="shared" si="0"/>
        <v>9.999999999E-08</v>
      </c>
      <c r="E26" s="43">
        <v>1E-08</v>
      </c>
      <c r="F26" s="26">
        <f t="shared" si="1"/>
        <v>3.8999999949299996E-16</v>
      </c>
      <c r="G26" s="43">
        <v>1E-08</v>
      </c>
    </row>
    <row r="27" spans="2:7" ht="15" customHeight="1">
      <c r="B27" s="19" t="s">
        <v>13</v>
      </c>
      <c r="C27" s="14">
        <v>58.123</v>
      </c>
      <c r="D27" s="26">
        <f t="shared" si="0"/>
        <v>9.999999999E-08</v>
      </c>
      <c r="E27" s="43">
        <v>1E-08</v>
      </c>
      <c r="F27" s="26">
        <f t="shared" si="1"/>
        <v>3.8999999949299996E-16</v>
      </c>
      <c r="G27" s="43">
        <v>1E-08</v>
      </c>
    </row>
    <row r="28" spans="2:7" ht="15" customHeight="1">
      <c r="B28" s="19" t="s">
        <v>14</v>
      </c>
      <c r="C28" s="14">
        <v>72.15</v>
      </c>
      <c r="D28" s="26">
        <f t="shared" si="0"/>
        <v>9.999999999E-08</v>
      </c>
      <c r="E28" s="43">
        <v>1E-08</v>
      </c>
      <c r="F28" s="26">
        <f t="shared" si="1"/>
        <v>3.8999999949299996E-16</v>
      </c>
      <c r="G28" s="43">
        <v>1E-08</v>
      </c>
    </row>
    <row r="29" spans="2:7" ht="15" customHeight="1">
      <c r="B29" s="19" t="s">
        <v>15</v>
      </c>
      <c r="C29" s="14">
        <v>86.177</v>
      </c>
      <c r="D29" s="26">
        <f t="shared" si="0"/>
        <v>9.999999999E-08</v>
      </c>
      <c r="E29" s="43">
        <v>1E-08</v>
      </c>
      <c r="F29" s="26">
        <f t="shared" si="1"/>
        <v>3.8999999949299996E-16</v>
      </c>
      <c r="G29" s="43">
        <v>1E-08</v>
      </c>
    </row>
    <row r="30" spans="2:7" ht="15" customHeight="1">
      <c r="B30" s="19" t="s">
        <v>1</v>
      </c>
      <c r="C30" s="14">
        <v>2.016</v>
      </c>
      <c r="D30" s="26">
        <f t="shared" si="0"/>
        <v>9.999999999E-08</v>
      </c>
      <c r="E30" s="43">
        <v>1E-08</v>
      </c>
      <c r="F30" s="26">
        <f t="shared" si="1"/>
        <v>3.8999999949299996E-16</v>
      </c>
      <c r="G30" s="43">
        <v>1E-08</v>
      </c>
    </row>
    <row r="31" spans="2:7" ht="15" customHeight="1">
      <c r="B31" s="19" t="s">
        <v>16</v>
      </c>
      <c r="C31" s="14">
        <v>28.01</v>
      </c>
      <c r="D31" s="26">
        <f t="shared" si="0"/>
        <v>9.999999999E-08</v>
      </c>
      <c r="E31" s="43">
        <v>1E-08</v>
      </c>
      <c r="F31" s="26">
        <f t="shared" si="1"/>
        <v>3.8999999949299996E-16</v>
      </c>
      <c r="G31" s="43">
        <v>1E-08</v>
      </c>
    </row>
    <row r="32" spans="2:7" ht="15" customHeight="1">
      <c r="B32" s="19" t="s">
        <v>17</v>
      </c>
      <c r="C32" s="14">
        <v>44.01</v>
      </c>
      <c r="D32" s="26">
        <f t="shared" si="0"/>
        <v>9.999999999E-08</v>
      </c>
      <c r="E32" s="43">
        <v>1E-08</v>
      </c>
      <c r="F32" s="26">
        <f t="shared" si="1"/>
        <v>3.8999999949299996E-16</v>
      </c>
      <c r="G32" s="43">
        <v>1E-08</v>
      </c>
    </row>
    <row r="33" spans="2:7" ht="15" customHeight="1">
      <c r="B33" s="19" t="s">
        <v>18</v>
      </c>
      <c r="C33" s="14">
        <v>28.013</v>
      </c>
      <c r="D33" s="26">
        <f t="shared" si="0"/>
        <v>9.999999999E-08</v>
      </c>
      <c r="E33" s="43">
        <v>1E-08</v>
      </c>
      <c r="F33" s="26">
        <f t="shared" si="1"/>
        <v>3.8999999949299996E-16</v>
      </c>
      <c r="G33" s="43">
        <v>1E-08</v>
      </c>
    </row>
    <row r="34" spans="2:7" ht="15" customHeight="1">
      <c r="B34" s="19" t="s">
        <v>19</v>
      </c>
      <c r="C34" s="14">
        <v>31.999</v>
      </c>
      <c r="D34" s="26">
        <f t="shared" si="0"/>
        <v>9.999999999E-08</v>
      </c>
      <c r="E34" s="43">
        <v>1E-08</v>
      </c>
      <c r="F34" s="26">
        <f t="shared" si="1"/>
        <v>3.8999999949299996E-16</v>
      </c>
      <c r="G34" s="43">
        <v>1E-08</v>
      </c>
    </row>
    <row r="35" spans="2:7" ht="15" customHeight="1">
      <c r="B35" s="19" t="s">
        <v>20</v>
      </c>
      <c r="C35" s="14">
        <v>39.948</v>
      </c>
      <c r="D35" s="26">
        <f t="shared" si="0"/>
        <v>9.999999999E-08</v>
      </c>
      <c r="E35" s="43">
        <v>1E-08</v>
      </c>
      <c r="F35" s="26">
        <f t="shared" si="1"/>
        <v>3.8999999949299996E-16</v>
      </c>
      <c r="G35" s="43">
        <v>1E-08</v>
      </c>
    </row>
    <row r="36" spans="2:7" ht="15" customHeight="1">
      <c r="B36" s="19" t="s">
        <v>21</v>
      </c>
      <c r="C36" s="14">
        <v>32.042</v>
      </c>
      <c r="D36" s="26">
        <f t="shared" si="0"/>
        <v>9.999999999E-08</v>
      </c>
      <c r="E36" s="43">
        <v>1E-08</v>
      </c>
      <c r="F36" s="26">
        <f t="shared" si="1"/>
        <v>3.8999999949299996E-16</v>
      </c>
      <c r="G36" s="43">
        <v>1E-08</v>
      </c>
    </row>
    <row r="37" spans="2:7" ht="15" customHeight="1" hidden="1">
      <c r="B37" s="19"/>
      <c r="C37" s="14"/>
      <c r="D37" s="26"/>
      <c r="E37" s="26"/>
      <c r="F37" s="26"/>
      <c r="G37" s="26"/>
    </row>
    <row r="38" spans="2:7" ht="15" customHeight="1" hidden="1">
      <c r="B38" s="19"/>
      <c r="C38" s="14"/>
      <c r="D38" s="26"/>
      <c r="E38" s="26"/>
      <c r="F38" s="26"/>
      <c r="G38" s="26"/>
    </row>
    <row r="39" spans="2:7" ht="15" customHeight="1" hidden="1">
      <c r="B39" s="19"/>
      <c r="C39" s="14"/>
      <c r="D39" s="26"/>
      <c r="E39" s="26"/>
      <c r="F39" s="26"/>
      <c r="G39" s="26"/>
    </row>
    <row r="40" spans="2:7" ht="12" hidden="1">
      <c r="B40" s="19"/>
      <c r="C40" s="14"/>
      <c r="D40" s="26"/>
      <c r="E40" s="26"/>
      <c r="F40" s="26"/>
      <c r="G40" s="26"/>
    </row>
    <row r="41" spans="2:7" ht="14.25" customHeight="1">
      <c r="B41" s="19" t="s">
        <v>26</v>
      </c>
      <c r="C41" s="14"/>
      <c r="D41" s="26">
        <f>D43*E41/(E41+E42)</f>
        <v>999.9999999</v>
      </c>
      <c r="E41" s="9">
        <f>SUM(E24:E40)</f>
        <v>100.00000011999992</v>
      </c>
      <c r="F41" s="26">
        <f>F43*G41/(G41+G42)</f>
        <v>3.8999999949299995E-06</v>
      </c>
      <c r="G41" s="9">
        <f>SUM(G24:G40)</f>
        <v>1.3E-07</v>
      </c>
    </row>
    <row r="42" spans="2:7" ht="14.25" customHeight="1">
      <c r="B42" s="19" t="s">
        <v>23</v>
      </c>
      <c r="C42" s="14">
        <v>18.015</v>
      </c>
      <c r="D42" s="27">
        <f>D43*E42/(E41+E42)</f>
        <v>9.999999987000009E-08</v>
      </c>
      <c r="E42" s="43">
        <v>1E-08</v>
      </c>
      <c r="F42" s="27">
        <f>F43*G42/(G41+G42)</f>
        <v>2999.9999961</v>
      </c>
      <c r="G42" s="43">
        <v>100</v>
      </c>
    </row>
    <row r="43" spans="1:7" s="10" customFormat="1" ht="14.25" customHeight="1">
      <c r="A43" s="5"/>
      <c r="B43" s="28" t="s">
        <v>35</v>
      </c>
      <c r="C43" s="9"/>
      <c r="D43" s="36">
        <v>1000</v>
      </c>
      <c r="E43" s="29">
        <f>(D24*$C24+D25*$C25+D26*$C26+D27*$C27+D28*$C28+D29*$C29+D30*$C30+D31*$C31+D32*$C32+D33*$C33+D34*$C34+D35*$C35+D36*$C36+$C37+D38*$C38+D39*$C39+D40*$C40+D42*$C42)/D43</f>
        <v>16.043000049862602</v>
      </c>
      <c r="F43" s="36">
        <v>3000</v>
      </c>
      <c r="G43" s="29">
        <f>(F24*$C24+F25*$C25+F26*$C26+F27*$C27+F28*$C28+F29*$C29+F30*$C30+F31*$C31+F32*$C32+F33*$C33+F34*$C34+F35*$C35+F36*$C36+$C37+F38*$C38+F39*$C39+F40*$C40+F42*$C42)/F43</f>
        <v>18.014999976580498</v>
      </c>
    </row>
    <row r="44" spans="2:7" ht="14.25" customHeight="1">
      <c r="B44" s="19" t="s">
        <v>27</v>
      </c>
      <c r="C44" s="19" t="s">
        <v>36</v>
      </c>
      <c r="D44" s="30">
        <f>E43*D43</f>
        <v>16043.000049862601</v>
      </c>
      <c r="E44" s="31"/>
      <c r="F44" s="30">
        <f>G43*F43</f>
        <v>54044.99992974149</v>
      </c>
      <c r="G44" s="31"/>
    </row>
    <row r="45" spans="2:7" ht="14.25" customHeight="1">
      <c r="B45" s="32" t="s">
        <v>37</v>
      </c>
      <c r="C45" s="33" t="s">
        <v>38</v>
      </c>
      <c r="D45" s="43">
        <v>3.3</v>
      </c>
      <c r="E45" s="34">
        <f>D45/0.101325</f>
        <v>32.56846780162842</v>
      </c>
      <c r="F45" s="43">
        <v>4.1</v>
      </c>
      <c r="G45" s="34">
        <f>F45/0.101325</f>
        <v>40.463853935356525</v>
      </c>
    </row>
    <row r="46" spans="2:7" ht="15" customHeight="1" hidden="1">
      <c r="B46" s="32"/>
      <c r="C46" s="19"/>
      <c r="D46" s="9"/>
      <c r="E46" s="34"/>
      <c r="F46" s="9"/>
      <c r="G46" s="34"/>
    </row>
    <row r="47" spans="2:7" ht="15" customHeight="1">
      <c r="B47" s="32" t="s">
        <v>39</v>
      </c>
      <c r="C47" s="22" t="s">
        <v>40</v>
      </c>
      <c r="D47" s="36">
        <v>25</v>
      </c>
      <c r="E47" s="27">
        <f>D47+273.15</f>
        <v>298.15</v>
      </c>
      <c r="F47" s="36">
        <v>350</v>
      </c>
      <c r="G47" s="27">
        <f>F47+273.15</f>
        <v>623.15</v>
      </c>
    </row>
    <row r="48" spans="2:7" ht="15" customHeight="1" hidden="1">
      <c r="B48" s="32"/>
      <c r="C48" s="22"/>
      <c r="D48" s="26"/>
      <c r="E48" s="26"/>
      <c r="F48" s="26"/>
      <c r="G48" s="27"/>
    </row>
    <row r="49" ht="13.5" customHeight="1"/>
  </sheetData>
  <mergeCells count="2">
    <mergeCell ref="D21:E21"/>
    <mergeCell ref="F21:G21"/>
  </mergeCells>
  <printOptions/>
  <pageMargins left="0.1968503937007874" right="0.1968503937007874" top="0.984251968503937" bottom="0.98425196850393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Sheet16"/>
  <dimension ref="A2:P77"/>
  <sheetViews>
    <sheetView zoomScaleSheetLayoutView="75" workbookViewId="0" topLeftCell="A31">
      <selection activeCell="R24" sqref="R24"/>
    </sheetView>
  </sheetViews>
  <sheetFormatPr defaultColWidth="9.00390625" defaultRowHeight="13.5"/>
  <cols>
    <col min="1" max="1" width="3.375" style="5" customWidth="1"/>
    <col min="2" max="2" width="14.50390625" style="1" bestFit="1" customWidth="1"/>
    <col min="3" max="3" width="8.00390625" style="1" bestFit="1" customWidth="1"/>
    <col min="4" max="4" width="4.25390625" style="2" customWidth="1"/>
    <col min="5" max="10" width="4.125" style="1" bestFit="1" customWidth="1"/>
    <col min="11" max="11" width="7.625" style="1" bestFit="1" customWidth="1"/>
    <col min="12" max="13" width="7.375" style="1" customWidth="1"/>
    <col min="14" max="14" width="6.75390625" style="1" bestFit="1" customWidth="1"/>
    <col min="15" max="15" width="7.625" style="1" bestFit="1" customWidth="1"/>
    <col min="16" max="16" width="6.75390625" style="1" bestFit="1" customWidth="1"/>
    <col min="17" max="16384" width="9.00390625" style="1" customWidth="1"/>
  </cols>
  <sheetData>
    <row r="1" ht="15" customHeight="1"/>
    <row r="2" spans="4:16" ht="15" customHeight="1">
      <c r="D2" s="3"/>
      <c r="E2" s="4"/>
      <c r="F2" s="4"/>
      <c r="G2" s="4"/>
      <c r="H2" s="4"/>
      <c r="I2" s="4"/>
      <c r="J2" s="4"/>
      <c r="K2" s="4"/>
      <c r="L2" s="4"/>
      <c r="M2" s="4"/>
      <c r="N2" s="4"/>
      <c r="O2" s="4"/>
      <c r="P2" s="4"/>
    </row>
    <row r="3" spans="2:10" ht="15" customHeight="1">
      <c r="B3" s="16" t="s">
        <v>41</v>
      </c>
      <c r="D3" s="3"/>
      <c r="E3" s="4"/>
      <c r="F3" s="4"/>
      <c r="G3" s="4"/>
      <c r="H3" s="4"/>
      <c r="I3" s="4"/>
      <c r="J3" s="4"/>
    </row>
    <row r="4" spans="6:10" ht="15" customHeight="1">
      <c r="F4" s="4"/>
      <c r="G4" s="4"/>
      <c r="H4" s="4"/>
      <c r="I4" s="4"/>
      <c r="J4" s="4"/>
    </row>
    <row r="5" spans="2:10" ht="15" customHeight="1">
      <c r="B5" s="17" t="s">
        <v>42</v>
      </c>
      <c r="C5" s="18" t="s">
        <v>43</v>
      </c>
      <c r="F5" s="4"/>
      <c r="G5" s="4"/>
      <c r="H5" s="4"/>
      <c r="I5" s="4"/>
      <c r="J5" s="4"/>
    </row>
    <row r="6" spans="6:10" ht="15" customHeight="1">
      <c r="F6" s="4"/>
      <c r="G6" s="4"/>
      <c r="H6" s="4"/>
      <c r="I6" s="4"/>
      <c r="J6" s="4"/>
    </row>
    <row r="7" spans="6:16" ht="15" customHeight="1">
      <c r="F7" s="4"/>
      <c r="G7" s="4"/>
      <c r="H7" s="4"/>
      <c r="I7" s="4"/>
      <c r="J7" s="4"/>
      <c r="K7" s="4"/>
      <c r="L7" s="4"/>
      <c r="M7" s="4"/>
      <c r="N7" s="4"/>
      <c r="O7" s="4"/>
      <c r="P7" s="4"/>
    </row>
    <row r="8" spans="6:16" ht="15" customHeight="1">
      <c r="F8" s="4"/>
      <c r="G8" s="4"/>
      <c r="H8" s="4"/>
      <c r="I8" s="4"/>
      <c r="J8" s="4"/>
      <c r="L8" s="4"/>
      <c r="M8" s="4"/>
      <c r="N8" s="4"/>
      <c r="O8" s="4"/>
      <c r="P8" s="4"/>
    </row>
    <row r="9" spans="6:16" ht="15" customHeight="1">
      <c r="F9" s="4"/>
      <c r="G9" s="4"/>
      <c r="H9" s="4"/>
      <c r="I9" s="4"/>
      <c r="J9" s="4"/>
      <c r="K9" s="4"/>
      <c r="L9" s="4"/>
      <c r="M9" s="4"/>
      <c r="N9" s="4"/>
      <c r="O9" s="4"/>
      <c r="P9" s="4"/>
    </row>
    <row r="10" spans="6:16" ht="15" customHeight="1">
      <c r="F10" s="4"/>
      <c r="G10" s="4"/>
      <c r="H10" s="4"/>
      <c r="I10" s="4"/>
      <c r="J10" s="4"/>
      <c r="K10" s="4"/>
      <c r="L10" s="4"/>
      <c r="M10" s="4"/>
      <c r="N10" s="4"/>
      <c r="O10" s="4"/>
      <c r="P10" s="4"/>
    </row>
    <row r="11" spans="4:16" ht="15" customHeight="1">
      <c r="D11" s="3"/>
      <c r="E11" s="4"/>
      <c r="F11" s="4"/>
      <c r="G11" s="4"/>
      <c r="H11" s="4"/>
      <c r="I11" s="4"/>
      <c r="J11" s="4"/>
      <c r="K11" s="4"/>
      <c r="L11" s="4"/>
      <c r="M11" s="4"/>
      <c r="N11" s="4"/>
      <c r="O11" s="4"/>
      <c r="P11" s="4"/>
    </row>
    <row r="12" spans="6:16" ht="15" customHeight="1">
      <c r="F12" s="4"/>
      <c r="G12" s="4"/>
      <c r="H12" s="4"/>
      <c r="I12" s="4"/>
      <c r="J12" s="4"/>
      <c r="K12" s="4"/>
      <c r="L12" s="4"/>
      <c r="M12" s="4"/>
      <c r="N12" s="4"/>
      <c r="O12" s="4"/>
      <c r="P12" s="4"/>
    </row>
    <row r="13" spans="6:16" ht="15" customHeight="1">
      <c r="F13" s="4"/>
      <c r="G13" s="4"/>
      <c r="H13" s="4"/>
      <c r="I13" s="4"/>
      <c r="J13" s="4"/>
      <c r="K13" s="4"/>
      <c r="L13" s="4"/>
      <c r="M13" s="4"/>
      <c r="N13" s="4"/>
      <c r="O13" s="4"/>
      <c r="P13" s="4"/>
    </row>
    <row r="14" spans="6:16" ht="15" customHeight="1">
      <c r="F14" s="4"/>
      <c r="G14" s="4"/>
      <c r="H14" s="4"/>
      <c r="I14" s="4"/>
      <c r="J14" s="4"/>
      <c r="K14" s="4"/>
      <c r="L14" s="4"/>
      <c r="M14" s="4"/>
      <c r="N14" s="4"/>
      <c r="O14" s="4"/>
      <c r="P14" s="4"/>
    </row>
    <row r="15" spans="6:16" ht="15" customHeight="1">
      <c r="F15" s="4"/>
      <c r="G15" s="4"/>
      <c r="H15" s="4"/>
      <c r="I15" s="4"/>
      <c r="J15" s="4"/>
      <c r="K15" s="4"/>
      <c r="L15" s="4"/>
      <c r="M15" s="4"/>
      <c r="N15" s="4"/>
      <c r="O15" s="4"/>
      <c r="P15" s="4"/>
    </row>
    <row r="16" ht="15" customHeight="1"/>
    <row r="17" spans="6:16" ht="15" customHeight="1">
      <c r="F17" s="4"/>
      <c r="G17" s="4"/>
      <c r="H17" s="4"/>
      <c r="I17" s="4"/>
      <c r="J17" s="4"/>
      <c r="K17" s="4"/>
      <c r="L17" s="4"/>
      <c r="M17" s="4"/>
      <c r="N17" s="4"/>
      <c r="O17" s="4"/>
      <c r="P17" s="4"/>
    </row>
    <row r="18" ht="15" customHeight="1"/>
    <row r="19" ht="15" customHeight="1"/>
    <row r="20" spans="2:16" ht="15" customHeight="1">
      <c r="B20" s="50">
        <v>1</v>
      </c>
      <c r="C20" s="50">
        <v>2</v>
      </c>
      <c r="D20" s="50">
        <v>3</v>
      </c>
      <c r="E20" s="50">
        <v>4</v>
      </c>
      <c r="F20" s="50">
        <v>5</v>
      </c>
      <c r="G20" s="50">
        <v>6</v>
      </c>
      <c r="H20" s="50">
        <v>7</v>
      </c>
      <c r="I20" s="50">
        <v>8</v>
      </c>
      <c r="J20" s="50">
        <v>9</v>
      </c>
      <c r="K20" s="50">
        <v>10</v>
      </c>
      <c r="L20" s="50">
        <v>11</v>
      </c>
      <c r="M20" s="50">
        <v>12</v>
      </c>
      <c r="N20" s="50">
        <v>13</v>
      </c>
      <c r="O20" s="50">
        <v>14</v>
      </c>
      <c r="P20" s="50">
        <v>15</v>
      </c>
    </row>
    <row r="21" spans="2:16" ht="27" customHeight="1">
      <c r="B21" s="44" t="s">
        <v>44</v>
      </c>
      <c r="C21" s="44"/>
      <c r="D21" s="45"/>
      <c r="E21" s="289" t="s">
        <v>45</v>
      </c>
      <c r="F21" s="290"/>
      <c r="G21" s="290"/>
      <c r="H21" s="290"/>
      <c r="I21" s="290"/>
      <c r="J21" s="291"/>
      <c r="K21" s="288" t="s">
        <v>46</v>
      </c>
      <c r="L21" s="288"/>
      <c r="M21" s="288" t="s">
        <v>47</v>
      </c>
      <c r="N21" s="288"/>
      <c r="O21" s="288" t="s">
        <v>48</v>
      </c>
      <c r="P21" s="288"/>
    </row>
    <row r="22" spans="1:16" s="7" customFormat="1" ht="15" customHeight="1">
      <c r="A22" s="5"/>
      <c r="B22" s="19" t="s">
        <v>49</v>
      </c>
      <c r="C22" s="23"/>
      <c r="D22" s="35">
        <v>1</v>
      </c>
      <c r="E22" s="6"/>
      <c r="F22" s="6"/>
      <c r="G22" s="6"/>
      <c r="H22" s="6"/>
      <c r="I22" s="6"/>
      <c r="J22" s="6"/>
      <c r="K22" s="24" t="s">
        <v>50</v>
      </c>
      <c r="L22" s="25">
        <f>K22+1</f>
        <v>101</v>
      </c>
      <c r="M22" s="24" t="s">
        <v>51</v>
      </c>
      <c r="N22" s="25">
        <f>M22+1</f>
        <v>401</v>
      </c>
      <c r="O22" s="24" t="s">
        <v>52</v>
      </c>
      <c r="P22" s="25">
        <f>O22+1</f>
        <v>201</v>
      </c>
    </row>
    <row r="23" spans="2:16" ht="15" customHeight="1">
      <c r="B23" s="19" t="s">
        <v>53</v>
      </c>
      <c r="C23" s="23" t="s">
        <v>54</v>
      </c>
      <c r="D23" s="35">
        <v>2</v>
      </c>
      <c r="E23" s="23" t="s">
        <v>0</v>
      </c>
      <c r="F23" s="23" t="s">
        <v>55</v>
      </c>
      <c r="G23" s="23" t="s">
        <v>2</v>
      </c>
      <c r="H23" s="23" t="s">
        <v>3</v>
      </c>
      <c r="I23" s="23" t="s">
        <v>4</v>
      </c>
      <c r="J23" s="23" t="s">
        <v>5</v>
      </c>
      <c r="K23" s="23" t="s">
        <v>56</v>
      </c>
      <c r="L23" s="23" t="s">
        <v>57</v>
      </c>
      <c r="M23" s="23" t="s">
        <v>56</v>
      </c>
      <c r="N23" s="23" t="s">
        <v>57</v>
      </c>
      <c r="O23" s="23" t="s">
        <v>56</v>
      </c>
      <c r="P23" s="23" t="s">
        <v>57</v>
      </c>
    </row>
    <row r="24" spans="2:16" ht="15" customHeight="1">
      <c r="B24" s="19" t="s">
        <v>10</v>
      </c>
      <c r="C24" s="14">
        <v>16.043</v>
      </c>
      <c r="D24" s="35">
        <v>3</v>
      </c>
      <c r="E24" s="8">
        <v>1</v>
      </c>
      <c r="F24" s="8">
        <v>2</v>
      </c>
      <c r="G24" s="8">
        <v>0</v>
      </c>
      <c r="H24" s="8">
        <v>0</v>
      </c>
      <c r="I24" s="8">
        <v>0</v>
      </c>
      <c r="J24" s="8">
        <v>0</v>
      </c>
      <c r="K24" s="26">
        <f aca="true" t="shared" si="0" ref="K24:K36">K$41*L24/100</f>
        <v>1000</v>
      </c>
      <c r="L24" s="43">
        <v>100</v>
      </c>
      <c r="M24" s="26">
        <f aca="true" t="shared" si="1" ref="M24:M36">M$41*N24/100</f>
        <v>1E-18</v>
      </c>
      <c r="N24" s="43">
        <v>1E-08</v>
      </c>
      <c r="O24" s="26">
        <f aca="true" t="shared" si="2" ref="O24:O36">K24+M24</f>
        <v>1000</v>
      </c>
      <c r="P24" s="9">
        <f aca="true" t="shared" si="3" ref="P24:P36">O24/O$41*100</f>
        <v>99.99999988000005</v>
      </c>
    </row>
    <row r="25" spans="2:16" ht="15" customHeight="1">
      <c r="B25" s="19" t="s">
        <v>11</v>
      </c>
      <c r="C25" s="14">
        <v>30.07</v>
      </c>
      <c r="D25" s="35">
        <v>4</v>
      </c>
      <c r="E25" s="8">
        <v>2</v>
      </c>
      <c r="F25" s="8">
        <v>3</v>
      </c>
      <c r="G25" s="8">
        <v>0</v>
      </c>
      <c r="H25" s="8">
        <v>0</v>
      </c>
      <c r="I25" s="8">
        <v>0</v>
      </c>
      <c r="J25" s="8">
        <v>0</v>
      </c>
      <c r="K25" s="26">
        <f t="shared" si="0"/>
        <v>1.0000000000000001E-07</v>
      </c>
      <c r="L25" s="43">
        <v>1E-08</v>
      </c>
      <c r="M25" s="26">
        <f t="shared" si="1"/>
        <v>1E-18</v>
      </c>
      <c r="N25" s="43">
        <v>1E-08</v>
      </c>
      <c r="O25" s="26">
        <f t="shared" si="2"/>
        <v>1.0000000000100001E-07</v>
      </c>
      <c r="P25" s="9">
        <f t="shared" si="3"/>
        <v>9.999999988100006E-09</v>
      </c>
    </row>
    <row r="26" spans="2:16" ht="15" customHeight="1">
      <c r="B26" s="19" t="s">
        <v>12</v>
      </c>
      <c r="C26" s="14">
        <v>44.096</v>
      </c>
      <c r="D26" s="35">
        <v>5</v>
      </c>
      <c r="E26" s="8">
        <v>3</v>
      </c>
      <c r="F26" s="8">
        <v>4</v>
      </c>
      <c r="G26" s="8">
        <v>0</v>
      </c>
      <c r="H26" s="8">
        <v>0</v>
      </c>
      <c r="I26" s="8">
        <v>0</v>
      </c>
      <c r="J26" s="8">
        <v>0</v>
      </c>
      <c r="K26" s="26">
        <f t="shared" si="0"/>
        <v>1.0000000000000001E-07</v>
      </c>
      <c r="L26" s="43">
        <v>1E-08</v>
      </c>
      <c r="M26" s="26">
        <f t="shared" si="1"/>
        <v>1E-18</v>
      </c>
      <c r="N26" s="43">
        <v>1E-08</v>
      </c>
      <c r="O26" s="26">
        <f t="shared" si="2"/>
        <v>1.0000000000100001E-07</v>
      </c>
      <c r="P26" s="9">
        <f t="shared" si="3"/>
        <v>9.999999988100006E-09</v>
      </c>
    </row>
    <row r="27" spans="2:16" ht="15" customHeight="1">
      <c r="B27" s="19" t="s">
        <v>13</v>
      </c>
      <c r="C27" s="14">
        <v>58.123</v>
      </c>
      <c r="D27" s="35">
        <v>6</v>
      </c>
      <c r="E27" s="8">
        <v>4</v>
      </c>
      <c r="F27" s="8">
        <v>5</v>
      </c>
      <c r="G27" s="8">
        <v>0</v>
      </c>
      <c r="H27" s="8">
        <v>0</v>
      </c>
      <c r="I27" s="8">
        <v>0</v>
      </c>
      <c r="J27" s="8">
        <v>0</v>
      </c>
      <c r="K27" s="26">
        <f t="shared" si="0"/>
        <v>1.0000000000000001E-07</v>
      </c>
      <c r="L27" s="43">
        <v>1E-08</v>
      </c>
      <c r="M27" s="26">
        <f t="shared" si="1"/>
        <v>1E-18</v>
      </c>
      <c r="N27" s="43">
        <v>1E-08</v>
      </c>
      <c r="O27" s="26">
        <f t="shared" si="2"/>
        <v>1.0000000000100001E-07</v>
      </c>
      <c r="P27" s="9">
        <f t="shared" si="3"/>
        <v>9.999999988100006E-09</v>
      </c>
    </row>
    <row r="28" spans="2:16" ht="15" customHeight="1">
      <c r="B28" s="19" t="s">
        <v>14</v>
      </c>
      <c r="C28" s="14">
        <v>72.15</v>
      </c>
      <c r="D28" s="35">
        <v>7</v>
      </c>
      <c r="E28" s="8">
        <v>5</v>
      </c>
      <c r="F28" s="8">
        <v>6</v>
      </c>
      <c r="G28" s="8">
        <v>0</v>
      </c>
      <c r="H28" s="8">
        <v>0</v>
      </c>
      <c r="I28" s="8">
        <v>0</v>
      </c>
      <c r="J28" s="8">
        <v>0</v>
      </c>
      <c r="K28" s="26">
        <f t="shared" si="0"/>
        <v>1.0000000000000001E-07</v>
      </c>
      <c r="L28" s="43">
        <v>1E-08</v>
      </c>
      <c r="M28" s="26">
        <f t="shared" si="1"/>
        <v>1E-18</v>
      </c>
      <c r="N28" s="43">
        <v>1E-08</v>
      </c>
      <c r="O28" s="26">
        <f t="shared" si="2"/>
        <v>1.0000000000100001E-07</v>
      </c>
      <c r="P28" s="9">
        <f t="shared" si="3"/>
        <v>9.999999988100006E-09</v>
      </c>
    </row>
    <row r="29" spans="2:16" ht="15" customHeight="1">
      <c r="B29" s="19" t="s">
        <v>15</v>
      </c>
      <c r="C29" s="14">
        <v>86.177</v>
      </c>
      <c r="D29" s="35">
        <v>8</v>
      </c>
      <c r="E29" s="8">
        <v>6</v>
      </c>
      <c r="F29" s="8">
        <v>7</v>
      </c>
      <c r="G29" s="8">
        <v>0</v>
      </c>
      <c r="H29" s="8">
        <v>0</v>
      </c>
      <c r="I29" s="8">
        <v>0</v>
      </c>
      <c r="J29" s="8">
        <v>0</v>
      </c>
      <c r="K29" s="26">
        <f t="shared" si="0"/>
        <v>1.0000000000000001E-07</v>
      </c>
      <c r="L29" s="43">
        <v>1E-08</v>
      </c>
      <c r="M29" s="26">
        <f t="shared" si="1"/>
        <v>1E-18</v>
      </c>
      <c r="N29" s="43">
        <v>1E-08</v>
      </c>
      <c r="O29" s="26">
        <f t="shared" si="2"/>
        <v>1.0000000000100001E-07</v>
      </c>
      <c r="P29" s="9">
        <f t="shared" si="3"/>
        <v>9.999999988100006E-09</v>
      </c>
    </row>
    <row r="30" spans="2:16" ht="15" customHeight="1">
      <c r="B30" s="19" t="s">
        <v>1</v>
      </c>
      <c r="C30" s="14">
        <v>2.016</v>
      </c>
      <c r="D30" s="35">
        <v>9</v>
      </c>
      <c r="E30" s="8">
        <v>0</v>
      </c>
      <c r="F30" s="8">
        <v>1</v>
      </c>
      <c r="G30" s="8">
        <v>0</v>
      </c>
      <c r="H30" s="8">
        <v>0</v>
      </c>
      <c r="I30" s="8">
        <v>0</v>
      </c>
      <c r="J30" s="8">
        <v>0</v>
      </c>
      <c r="K30" s="26">
        <f t="shared" si="0"/>
        <v>1.0000000000000001E-07</v>
      </c>
      <c r="L30" s="43">
        <v>1E-08</v>
      </c>
      <c r="M30" s="26">
        <f t="shared" si="1"/>
        <v>1E-18</v>
      </c>
      <c r="N30" s="43">
        <v>1E-08</v>
      </c>
      <c r="O30" s="26">
        <f t="shared" si="2"/>
        <v>1.0000000000100001E-07</v>
      </c>
      <c r="P30" s="9">
        <f t="shared" si="3"/>
        <v>9.999999988100006E-09</v>
      </c>
    </row>
    <row r="31" spans="2:16" ht="15" customHeight="1">
      <c r="B31" s="19" t="s">
        <v>16</v>
      </c>
      <c r="C31" s="14">
        <v>28.01</v>
      </c>
      <c r="D31" s="35">
        <v>10</v>
      </c>
      <c r="E31" s="8">
        <v>1</v>
      </c>
      <c r="F31" s="8">
        <v>0</v>
      </c>
      <c r="G31" s="8">
        <v>1</v>
      </c>
      <c r="H31" s="8">
        <v>0</v>
      </c>
      <c r="I31" s="8">
        <v>0</v>
      </c>
      <c r="J31" s="8">
        <v>0</v>
      </c>
      <c r="K31" s="26">
        <f t="shared" si="0"/>
        <v>1.0000000000000001E-07</v>
      </c>
      <c r="L31" s="43">
        <v>1E-08</v>
      </c>
      <c r="M31" s="26">
        <f t="shared" si="1"/>
        <v>1E-18</v>
      </c>
      <c r="N31" s="43">
        <v>1E-08</v>
      </c>
      <c r="O31" s="26">
        <f t="shared" si="2"/>
        <v>1.0000000000100001E-07</v>
      </c>
      <c r="P31" s="9">
        <f t="shared" si="3"/>
        <v>9.999999988100006E-09</v>
      </c>
    </row>
    <row r="32" spans="2:16" ht="15" customHeight="1">
      <c r="B32" s="19" t="s">
        <v>17</v>
      </c>
      <c r="C32" s="14">
        <v>44.01</v>
      </c>
      <c r="D32" s="35">
        <v>11</v>
      </c>
      <c r="E32" s="8">
        <v>1</v>
      </c>
      <c r="F32" s="8">
        <v>0</v>
      </c>
      <c r="G32" s="8">
        <v>2</v>
      </c>
      <c r="H32" s="8">
        <v>0</v>
      </c>
      <c r="I32" s="8">
        <v>0</v>
      </c>
      <c r="J32" s="8">
        <v>0</v>
      </c>
      <c r="K32" s="26">
        <f t="shared" si="0"/>
        <v>1.0000000000000001E-07</v>
      </c>
      <c r="L32" s="43">
        <v>1E-08</v>
      </c>
      <c r="M32" s="26">
        <f t="shared" si="1"/>
        <v>1E-18</v>
      </c>
      <c r="N32" s="43">
        <v>1E-08</v>
      </c>
      <c r="O32" s="26">
        <f t="shared" si="2"/>
        <v>1.0000000000100001E-07</v>
      </c>
      <c r="P32" s="9">
        <f t="shared" si="3"/>
        <v>9.999999988100006E-09</v>
      </c>
    </row>
    <row r="33" spans="2:16" ht="15" customHeight="1">
      <c r="B33" s="19" t="s">
        <v>18</v>
      </c>
      <c r="C33" s="14">
        <v>28.013</v>
      </c>
      <c r="D33" s="35">
        <v>12</v>
      </c>
      <c r="E33" s="8">
        <v>0</v>
      </c>
      <c r="F33" s="8">
        <v>0</v>
      </c>
      <c r="G33" s="8">
        <v>0</v>
      </c>
      <c r="H33" s="8">
        <v>2</v>
      </c>
      <c r="I33" s="8">
        <v>0</v>
      </c>
      <c r="J33" s="8">
        <v>0</v>
      </c>
      <c r="K33" s="26">
        <f t="shared" si="0"/>
        <v>1.0000000000000001E-07</v>
      </c>
      <c r="L33" s="43">
        <v>1E-08</v>
      </c>
      <c r="M33" s="26">
        <f t="shared" si="1"/>
        <v>1E-18</v>
      </c>
      <c r="N33" s="43">
        <v>1E-08</v>
      </c>
      <c r="O33" s="26">
        <f t="shared" si="2"/>
        <v>1.0000000000100001E-07</v>
      </c>
      <c r="P33" s="9">
        <f t="shared" si="3"/>
        <v>9.999999988100006E-09</v>
      </c>
    </row>
    <row r="34" spans="2:16" ht="15" customHeight="1">
      <c r="B34" s="19" t="s">
        <v>19</v>
      </c>
      <c r="C34" s="14">
        <v>31.999</v>
      </c>
      <c r="D34" s="35">
        <v>13</v>
      </c>
      <c r="E34" s="8">
        <v>0</v>
      </c>
      <c r="F34" s="8">
        <v>0</v>
      </c>
      <c r="G34" s="8">
        <v>2</v>
      </c>
      <c r="H34" s="8">
        <v>0</v>
      </c>
      <c r="I34" s="8">
        <v>0</v>
      </c>
      <c r="J34" s="8">
        <v>0</v>
      </c>
      <c r="K34" s="26">
        <f t="shared" si="0"/>
        <v>1.0000000000000001E-07</v>
      </c>
      <c r="L34" s="43">
        <v>1E-08</v>
      </c>
      <c r="M34" s="26">
        <f t="shared" si="1"/>
        <v>1E-18</v>
      </c>
      <c r="N34" s="43">
        <v>1E-08</v>
      </c>
      <c r="O34" s="26">
        <f t="shared" si="2"/>
        <v>1.0000000000100001E-07</v>
      </c>
      <c r="P34" s="9">
        <f t="shared" si="3"/>
        <v>9.999999988100006E-09</v>
      </c>
    </row>
    <row r="35" spans="2:16" ht="15" customHeight="1">
      <c r="B35" s="19" t="s">
        <v>20</v>
      </c>
      <c r="C35" s="14">
        <v>39.948</v>
      </c>
      <c r="D35" s="35">
        <v>14</v>
      </c>
      <c r="E35" s="8">
        <v>0</v>
      </c>
      <c r="F35" s="8">
        <v>0</v>
      </c>
      <c r="G35" s="8">
        <v>0</v>
      </c>
      <c r="H35" s="8">
        <v>0</v>
      </c>
      <c r="I35" s="8">
        <v>0</v>
      </c>
      <c r="J35" s="8">
        <v>0</v>
      </c>
      <c r="K35" s="26">
        <f t="shared" si="0"/>
        <v>1.0000000000000001E-07</v>
      </c>
      <c r="L35" s="43">
        <v>1E-08</v>
      </c>
      <c r="M35" s="26">
        <f t="shared" si="1"/>
        <v>1E-18</v>
      </c>
      <c r="N35" s="43">
        <v>1E-08</v>
      </c>
      <c r="O35" s="26">
        <f t="shared" si="2"/>
        <v>1.0000000000100001E-07</v>
      </c>
      <c r="P35" s="9">
        <f t="shared" si="3"/>
        <v>9.999999988100006E-09</v>
      </c>
    </row>
    <row r="36" spans="2:16" ht="15" customHeight="1">
      <c r="B36" s="19" t="s">
        <v>21</v>
      </c>
      <c r="C36" s="14">
        <v>32.042</v>
      </c>
      <c r="D36" s="35">
        <v>15</v>
      </c>
      <c r="E36" s="8">
        <v>1</v>
      </c>
      <c r="F36" s="8">
        <v>2</v>
      </c>
      <c r="G36" s="8">
        <v>1</v>
      </c>
      <c r="H36" s="8">
        <v>0</v>
      </c>
      <c r="I36" s="8">
        <v>0</v>
      </c>
      <c r="J36" s="8">
        <v>0</v>
      </c>
      <c r="K36" s="26">
        <f t="shared" si="0"/>
        <v>1.0000000000000001E-07</v>
      </c>
      <c r="L36" s="43">
        <v>1E-08</v>
      </c>
      <c r="M36" s="26">
        <f t="shared" si="1"/>
        <v>1E-18</v>
      </c>
      <c r="N36" s="43">
        <v>1E-08</v>
      </c>
      <c r="O36" s="26">
        <f t="shared" si="2"/>
        <v>1.0000000000100001E-07</v>
      </c>
      <c r="P36" s="9">
        <f t="shared" si="3"/>
        <v>9.999999988100006E-09</v>
      </c>
    </row>
    <row r="37" spans="2:16" ht="15" customHeight="1" hidden="1">
      <c r="B37" s="19" t="s">
        <v>22</v>
      </c>
      <c r="C37" s="14"/>
      <c r="D37" s="35">
        <v>16</v>
      </c>
      <c r="E37" s="8"/>
      <c r="F37" s="8"/>
      <c r="G37" s="8"/>
      <c r="H37" s="8"/>
      <c r="I37" s="8"/>
      <c r="J37" s="8"/>
      <c r="K37" s="26"/>
      <c r="L37" s="26"/>
      <c r="M37" s="26"/>
      <c r="N37" s="26"/>
      <c r="O37" s="26"/>
      <c r="P37" s="9"/>
    </row>
    <row r="38" spans="2:16" ht="15" customHeight="1" hidden="1">
      <c r="B38" s="19" t="s">
        <v>22</v>
      </c>
      <c r="C38" s="14"/>
      <c r="D38" s="35">
        <v>17</v>
      </c>
      <c r="E38" s="8"/>
      <c r="F38" s="8"/>
      <c r="G38" s="8"/>
      <c r="H38" s="8"/>
      <c r="I38" s="8"/>
      <c r="J38" s="8"/>
      <c r="K38" s="26"/>
      <c r="L38" s="26"/>
      <c r="M38" s="26"/>
      <c r="N38" s="26"/>
      <c r="O38" s="26"/>
      <c r="P38" s="9"/>
    </row>
    <row r="39" spans="2:16" ht="15" customHeight="1" hidden="1">
      <c r="B39" s="19" t="s">
        <v>22</v>
      </c>
      <c r="C39" s="14"/>
      <c r="D39" s="35">
        <v>18</v>
      </c>
      <c r="E39" s="8"/>
      <c r="F39" s="8"/>
      <c r="G39" s="8"/>
      <c r="H39" s="8"/>
      <c r="I39" s="8"/>
      <c r="J39" s="8"/>
      <c r="K39" s="26"/>
      <c r="L39" s="26"/>
      <c r="M39" s="26"/>
      <c r="N39" s="26"/>
      <c r="O39" s="26"/>
      <c r="P39" s="9"/>
    </row>
    <row r="40" spans="2:16" ht="12" hidden="1">
      <c r="B40" s="19" t="s">
        <v>22</v>
      </c>
      <c r="C40" s="14"/>
      <c r="D40" s="35">
        <v>19</v>
      </c>
      <c r="E40" s="8"/>
      <c r="F40" s="8"/>
      <c r="G40" s="8"/>
      <c r="H40" s="8"/>
      <c r="I40" s="8"/>
      <c r="J40" s="8"/>
      <c r="K40" s="26"/>
      <c r="L40" s="26"/>
      <c r="M40" s="26"/>
      <c r="N40" s="26"/>
      <c r="O40" s="26"/>
      <c r="P40" s="9"/>
    </row>
    <row r="41" spans="2:16" ht="15" customHeight="1">
      <c r="B41" s="19" t="s">
        <v>58</v>
      </c>
      <c r="C41" s="14"/>
      <c r="D41" s="35">
        <v>20</v>
      </c>
      <c r="E41" s="8"/>
      <c r="F41" s="8"/>
      <c r="G41" s="8"/>
      <c r="H41" s="8"/>
      <c r="I41" s="8"/>
      <c r="J41" s="8"/>
      <c r="K41" s="36">
        <v>1000</v>
      </c>
      <c r="L41" s="41">
        <f>SUM(L24:L40)</f>
        <v>100.00000011999992</v>
      </c>
      <c r="M41" s="36">
        <v>1E-08</v>
      </c>
      <c r="N41" s="41">
        <f>SUM(N24:N40)</f>
        <v>1.3E-07</v>
      </c>
      <c r="O41" s="38">
        <f>SUM(O24:O40)</f>
        <v>1000.0000011999996</v>
      </c>
      <c r="P41" s="41">
        <f>SUM(P24:P40)</f>
        <v>99.99999999999997</v>
      </c>
    </row>
    <row r="42" spans="2:16" ht="15" customHeight="1">
      <c r="B42" s="19" t="s">
        <v>23</v>
      </c>
      <c r="C42" s="14">
        <v>18.015</v>
      </c>
      <c r="D42" s="35">
        <v>21</v>
      </c>
      <c r="E42" s="8">
        <v>0</v>
      </c>
      <c r="F42" s="8">
        <v>1</v>
      </c>
      <c r="G42" s="8">
        <v>1</v>
      </c>
      <c r="H42" s="8">
        <v>0</v>
      </c>
      <c r="I42" s="8">
        <v>0</v>
      </c>
      <c r="J42" s="8">
        <v>0</v>
      </c>
      <c r="K42" s="36">
        <v>1E-08</v>
      </c>
      <c r="L42" s="42">
        <f>IF(K41&lt;0.00001,100,K42/K$41*100)</f>
        <v>1E-09</v>
      </c>
      <c r="M42" s="36">
        <v>3000</v>
      </c>
      <c r="N42" s="42">
        <f>IF(M41&lt;0.00001,100,M42/M$41*100)</f>
        <v>100</v>
      </c>
      <c r="O42" s="27">
        <f>K42+M42</f>
        <v>3000.00000001</v>
      </c>
      <c r="P42" s="42">
        <f>IF(O41&lt;0.00001,100,O42/O$41*100)</f>
        <v>299.9999996410001</v>
      </c>
    </row>
    <row r="43" spans="1:16" s="10" customFormat="1" ht="15" customHeight="1">
      <c r="A43" s="5"/>
      <c r="B43" s="28" t="s">
        <v>59</v>
      </c>
      <c r="C43" s="9"/>
      <c r="D43" s="35">
        <v>22</v>
      </c>
      <c r="E43" s="9"/>
      <c r="F43" s="9"/>
      <c r="G43" s="9"/>
      <c r="H43" s="9"/>
      <c r="I43" s="9"/>
      <c r="J43" s="9"/>
      <c r="K43" s="26">
        <f>K41+K42</f>
        <v>1000.00000001</v>
      </c>
      <c r="L43" s="29">
        <f>(K24*$C24+K25*$C25+K26*$C26+K27*$C27+K28*$C28+K29*$C29+K30*$C30+K31*$C31+K32*$C32+K33*$C33+K34*$C34+K35*$C35+K36*$C36+$C37+K38*$C38+K39*$C39+K40*$C40+K42*$C42)/K43</f>
        <v>16.043000049685123</v>
      </c>
      <c r="M43" s="26">
        <f>M41+M42</f>
        <v>3000.00000001</v>
      </c>
      <c r="N43" s="29">
        <f>(M24*$C24+M25*$C25+M26*$C26+M27*$C27+M28*$C28+M29*$C29+M30*$C30+M31*$C31+M32*$C32+M33*$C33+M34*$C34+M35*$C35+M36*$C36+$C37+M38*$C38+M39*$C39+M40*$C40+M42*$C42)/M43</f>
        <v>18.01499999993995</v>
      </c>
      <c r="O43" s="26">
        <f>O41+O42</f>
        <v>4000.0000012099995</v>
      </c>
      <c r="P43" s="29">
        <f>(O24*$C24+O25*$C25+O26*$C26+O27*$C27+O28*$C28+O29*$C29+O30*$C30+O31*$C31+O32*$C32+O33*$C33+O34*$C34+O35*$C35+O36*$C36+$C37+O38*$C38+O39*$C39+O40*$C40+O42*$C42)/O43</f>
        <v>17.522000007160983</v>
      </c>
    </row>
    <row r="44" spans="2:16" ht="15" customHeight="1">
      <c r="B44" s="19" t="s">
        <v>60</v>
      </c>
      <c r="C44" s="19" t="s">
        <v>61</v>
      </c>
      <c r="D44" s="35">
        <v>23</v>
      </c>
      <c r="E44" s="11"/>
      <c r="F44" s="11"/>
      <c r="G44" s="11"/>
      <c r="H44" s="11"/>
      <c r="I44" s="11"/>
      <c r="J44" s="11"/>
      <c r="K44" s="30">
        <f>L43*K43</f>
        <v>16043.000049845554</v>
      </c>
      <c r="L44" s="31"/>
      <c r="M44" s="30">
        <f>N43*M43</f>
        <v>54044.99999999999</v>
      </c>
      <c r="N44" s="31"/>
      <c r="O44" s="30">
        <f>P43*O43</f>
        <v>70088.00004984555</v>
      </c>
      <c r="P44" s="31"/>
    </row>
    <row r="45" spans="2:16" ht="15" customHeight="1" hidden="1">
      <c r="B45" s="11"/>
      <c r="C45" s="11"/>
      <c r="D45" s="35">
        <v>24</v>
      </c>
      <c r="E45" s="11"/>
      <c r="F45" s="11"/>
      <c r="G45" s="11"/>
      <c r="H45" s="11"/>
      <c r="I45" s="11"/>
      <c r="J45" s="11"/>
      <c r="K45" s="46" t="s">
        <v>62</v>
      </c>
      <c r="L45" s="46" t="s">
        <v>63</v>
      </c>
      <c r="M45" s="46" t="s">
        <v>62</v>
      </c>
      <c r="N45" s="46" t="s">
        <v>63</v>
      </c>
      <c r="O45" s="46" t="s">
        <v>62</v>
      </c>
      <c r="P45" s="46" t="s">
        <v>63</v>
      </c>
    </row>
    <row r="46" spans="2:16" ht="15" customHeight="1" hidden="1">
      <c r="B46" s="32" t="str">
        <f aca="true" t="shared" si="4" ref="B46:B62">CONCATENATE(B24,"&amp;V/L")</f>
        <v>CH4&amp;V/L</v>
      </c>
      <c r="C46" s="19" t="s">
        <v>56</v>
      </c>
      <c r="D46" s="35">
        <v>25</v>
      </c>
      <c r="E46" s="11"/>
      <c r="F46" s="11"/>
      <c r="G46" s="11"/>
      <c r="H46" s="11"/>
      <c r="I46" s="11"/>
      <c r="J46" s="11"/>
      <c r="K46" s="30">
        <f aca="true" t="shared" si="5" ref="K46:K62">K24</f>
        <v>1000</v>
      </c>
      <c r="L46" s="36">
        <v>1E-08</v>
      </c>
      <c r="M46" s="30">
        <f aca="true" t="shared" si="6" ref="M46:M62">M24</f>
        <v>1E-18</v>
      </c>
      <c r="N46" s="36">
        <v>1E-08</v>
      </c>
      <c r="O46" s="30">
        <f aca="true" t="shared" si="7" ref="O46:O62">O24</f>
        <v>1000</v>
      </c>
      <c r="P46" s="36">
        <v>1E-08</v>
      </c>
    </row>
    <row r="47" spans="2:16" ht="15" customHeight="1" hidden="1">
      <c r="B47" s="32" t="str">
        <f t="shared" si="4"/>
        <v>C2H6&amp;V/L</v>
      </c>
      <c r="C47" s="19" t="s">
        <v>56</v>
      </c>
      <c r="D47" s="35">
        <v>26</v>
      </c>
      <c r="E47" s="11"/>
      <c r="F47" s="11"/>
      <c r="G47" s="11"/>
      <c r="H47" s="11"/>
      <c r="I47" s="11"/>
      <c r="J47" s="11"/>
      <c r="K47" s="30">
        <f t="shared" si="5"/>
        <v>1.0000000000000001E-07</v>
      </c>
      <c r="L47" s="36">
        <v>1E-08</v>
      </c>
      <c r="M47" s="30">
        <f t="shared" si="6"/>
        <v>1E-18</v>
      </c>
      <c r="N47" s="36">
        <v>1E-08</v>
      </c>
      <c r="O47" s="30">
        <f t="shared" si="7"/>
        <v>1.0000000000100001E-07</v>
      </c>
      <c r="P47" s="36">
        <v>1E-08</v>
      </c>
    </row>
    <row r="48" spans="2:16" ht="15" customHeight="1" hidden="1">
      <c r="B48" s="32" t="str">
        <f t="shared" si="4"/>
        <v>C3H8&amp;V/L</v>
      </c>
      <c r="C48" s="19" t="s">
        <v>56</v>
      </c>
      <c r="D48" s="35">
        <v>27</v>
      </c>
      <c r="E48" s="11"/>
      <c r="F48" s="11"/>
      <c r="G48" s="11"/>
      <c r="H48" s="11"/>
      <c r="I48" s="11"/>
      <c r="J48" s="11"/>
      <c r="K48" s="30">
        <f t="shared" si="5"/>
        <v>1.0000000000000001E-07</v>
      </c>
      <c r="L48" s="36">
        <v>1E-08</v>
      </c>
      <c r="M48" s="30">
        <f t="shared" si="6"/>
        <v>1E-18</v>
      </c>
      <c r="N48" s="36">
        <v>1E-08</v>
      </c>
      <c r="O48" s="30">
        <f t="shared" si="7"/>
        <v>1.0000000000100001E-07</v>
      </c>
      <c r="P48" s="36">
        <v>1E-08</v>
      </c>
    </row>
    <row r="49" spans="2:16" ht="15" customHeight="1" hidden="1">
      <c r="B49" s="32" t="str">
        <f t="shared" si="4"/>
        <v>C4H10&amp;V/L</v>
      </c>
      <c r="C49" s="19" t="s">
        <v>56</v>
      </c>
      <c r="D49" s="35">
        <v>28</v>
      </c>
      <c r="E49" s="11"/>
      <c r="F49" s="11"/>
      <c r="G49" s="11"/>
      <c r="H49" s="11"/>
      <c r="I49" s="11"/>
      <c r="J49" s="11"/>
      <c r="K49" s="30">
        <f t="shared" si="5"/>
        <v>1.0000000000000001E-07</v>
      </c>
      <c r="L49" s="36">
        <v>1E-08</v>
      </c>
      <c r="M49" s="30">
        <f t="shared" si="6"/>
        <v>1E-18</v>
      </c>
      <c r="N49" s="36">
        <v>1E-08</v>
      </c>
      <c r="O49" s="30">
        <f t="shared" si="7"/>
        <v>1.0000000000100001E-07</v>
      </c>
      <c r="P49" s="36">
        <v>1E-08</v>
      </c>
    </row>
    <row r="50" spans="2:16" ht="15" customHeight="1" hidden="1">
      <c r="B50" s="32" t="str">
        <f t="shared" si="4"/>
        <v>C5H12&amp;V/L</v>
      </c>
      <c r="C50" s="19" t="s">
        <v>56</v>
      </c>
      <c r="D50" s="35">
        <v>29</v>
      </c>
      <c r="E50" s="11"/>
      <c r="F50" s="11"/>
      <c r="G50" s="11"/>
      <c r="H50" s="11"/>
      <c r="I50" s="11"/>
      <c r="J50" s="11"/>
      <c r="K50" s="30">
        <f t="shared" si="5"/>
        <v>1.0000000000000001E-07</v>
      </c>
      <c r="L50" s="36">
        <v>1E-08</v>
      </c>
      <c r="M50" s="30">
        <f t="shared" si="6"/>
        <v>1E-18</v>
      </c>
      <c r="N50" s="36">
        <v>1E-08</v>
      </c>
      <c r="O50" s="30">
        <f t="shared" si="7"/>
        <v>1.0000000000100001E-07</v>
      </c>
      <c r="P50" s="36">
        <v>1E-08</v>
      </c>
    </row>
    <row r="51" spans="2:16" ht="15" customHeight="1" hidden="1">
      <c r="B51" s="32" t="str">
        <f t="shared" si="4"/>
        <v>C6H14&amp;V/L</v>
      </c>
      <c r="C51" s="19" t="s">
        <v>56</v>
      </c>
      <c r="D51" s="35">
        <v>30</v>
      </c>
      <c r="E51" s="11"/>
      <c r="F51" s="11"/>
      <c r="G51" s="11"/>
      <c r="H51" s="11"/>
      <c r="I51" s="11"/>
      <c r="J51" s="11"/>
      <c r="K51" s="30">
        <f t="shared" si="5"/>
        <v>1.0000000000000001E-07</v>
      </c>
      <c r="L51" s="36">
        <v>1E-08</v>
      </c>
      <c r="M51" s="30">
        <f t="shared" si="6"/>
        <v>1E-18</v>
      </c>
      <c r="N51" s="36">
        <v>1E-08</v>
      </c>
      <c r="O51" s="30">
        <f t="shared" si="7"/>
        <v>1.0000000000100001E-07</v>
      </c>
      <c r="P51" s="36">
        <v>1E-08</v>
      </c>
    </row>
    <row r="52" spans="2:16" ht="15" customHeight="1" hidden="1">
      <c r="B52" s="32" t="str">
        <f t="shared" si="4"/>
        <v>H2&amp;V/L</v>
      </c>
      <c r="C52" s="19" t="s">
        <v>56</v>
      </c>
      <c r="D52" s="35">
        <v>31</v>
      </c>
      <c r="E52" s="11"/>
      <c r="F52" s="11"/>
      <c r="G52" s="11"/>
      <c r="H52" s="11"/>
      <c r="I52" s="11"/>
      <c r="J52" s="11"/>
      <c r="K52" s="30">
        <f t="shared" si="5"/>
        <v>1.0000000000000001E-07</v>
      </c>
      <c r="L52" s="36">
        <v>1E-08</v>
      </c>
      <c r="M52" s="30">
        <f t="shared" si="6"/>
        <v>1E-18</v>
      </c>
      <c r="N52" s="36">
        <v>1E-08</v>
      </c>
      <c r="O52" s="30">
        <f t="shared" si="7"/>
        <v>1.0000000000100001E-07</v>
      </c>
      <c r="P52" s="36">
        <v>1E-08</v>
      </c>
    </row>
    <row r="53" spans="2:16" ht="15" customHeight="1" hidden="1">
      <c r="B53" s="32" t="str">
        <f t="shared" si="4"/>
        <v>CO&amp;V/L</v>
      </c>
      <c r="C53" s="19" t="s">
        <v>56</v>
      </c>
      <c r="D53" s="35">
        <v>32</v>
      </c>
      <c r="E53" s="11"/>
      <c r="F53" s="11"/>
      <c r="G53" s="11"/>
      <c r="H53" s="11"/>
      <c r="I53" s="11"/>
      <c r="J53" s="11"/>
      <c r="K53" s="30">
        <f t="shared" si="5"/>
        <v>1.0000000000000001E-07</v>
      </c>
      <c r="L53" s="36">
        <v>1E-08</v>
      </c>
      <c r="M53" s="30">
        <f t="shared" si="6"/>
        <v>1E-18</v>
      </c>
      <c r="N53" s="36">
        <v>1E-08</v>
      </c>
      <c r="O53" s="30">
        <f t="shared" si="7"/>
        <v>1.0000000000100001E-07</v>
      </c>
      <c r="P53" s="36">
        <v>1E-08</v>
      </c>
    </row>
    <row r="54" spans="2:16" ht="15" customHeight="1" hidden="1">
      <c r="B54" s="32" t="str">
        <f t="shared" si="4"/>
        <v>CO2&amp;V/L</v>
      </c>
      <c r="C54" s="19" t="s">
        <v>56</v>
      </c>
      <c r="D54" s="35">
        <v>33</v>
      </c>
      <c r="E54" s="11"/>
      <c r="F54" s="11"/>
      <c r="G54" s="11"/>
      <c r="H54" s="11"/>
      <c r="I54" s="11"/>
      <c r="J54" s="11"/>
      <c r="K54" s="30">
        <f t="shared" si="5"/>
        <v>1.0000000000000001E-07</v>
      </c>
      <c r="L54" s="36">
        <v>1E-08</v>
      </c>
      <c r="M54" s="30">
        <f t="shared" si="6"/>
        <v>1E-18</v>
      </c>
      <c r="N54" s="36">
        <v>1E-08</v>
      </c>
      <c r="O54" s="30">
        <f t="shared" si="7"/>
        <v>1.0000000000100001E-07</v>
      </c>
      <c r="P54" s="36">
        <v>1E-08</v>
      </c>
    </row>
    <row r="55" spans="2:16" ht="15" customHeight="1" hidden="1">
      <c r="B55" s="32" t="str">
        <f t="shared" si="4"/>
        <v>N2&amp;V/L</v>
      </c>
      <c r="C55" s="19" t="s">
        <v>56</v>
      </c>
      <c r="D55" s="35">
        <v>34</v>
      </c>
      <c r="E55" s="11"/>
      <c r="F55" s="11"/>
      <c r="G55" s="11"/>
      <c r="H55" s="11"/>
      <c r="I55" s="11"/>
      <c r="J55" s="11"/>
      <c r="K55" s="30">
        <f t="shared" si="5"/>
        <v>1.0000000000000001E-07</v>
      </c>
      <c r="L55" s="36">
        <v>1E-08</v>
      </c>
      <c r="M55" s="30">
        <f t="shared" si="6"/>
        <v>1E-18</v>
      </c>
      <c r="N55" s="36">
        <v>1E-08</v>
      </c>
      <c r="O55" s="30">
        <f t="shared" si="7"/>
        <v>1.0000000000100001E-07</v>
      </c>
      <c r="P55" s="36">
        <v>1E-08</v>
      </c>
    </row>
    <row r="56" spans="2:16" ht="15" customHeight="1" hidden="1">
      <c r="B56" s="32" t="str">
        <f t="shared" si="4"/>
        <v>O2&amp;V/L</v>
      </c>
      <c r="C56" s="19" t="s">
        <v>56</v>
      </c>
      <c r="D56" s="35">
        <v>35</v>
      </c>
      <c r="E56" s="11"/>
      <c r="F56" s="11"/>
      <c r="G56" s="11"/>
      <c r="H56" s="11"/>
      <c r="I56" s="11"/>
      <c r="J56" s="11"/>
      <c r="K56" s="30">
        <f t="shared" si="5"/>
        <v>1.0000000000000001E-07</v>
      </c>
      <c r="L56" s="36">
        <v>1E-08</v>
      </c>
      <c r="M56" s="30">
        <f t="shared" si="6"/>
        <v>1E-18</v>
      </c>
      <c r="N56" s="36">
        <v>1E-08</v>
      </c>
      <c r="O56" s="30">
        <f t="shared" si="7"/>
        <v>1.0000000000100001E-07</v>
      </c>
      <c r="P56" s="36">
        <v>1E-08</v>
      </c>
    </row>
    <row r="57" spans="2:16" ht="15" customHeight="1" hidden="1">
      <c r="B57" s="32" t="str">
        <f t="shared" si="4"/>
        <v>Ar&amp;V/L</v>
      </c>
      <c r="C57" s="19" t="s">
        <v>56</v>
      </c>
      <c r="D57" s="35">
        <v>36</v>
      </c>
      <c r="E57" s="11"/>
      <c r="F57" s="11"/>
      <c r="G57" s="11"/>
      <c r="H57" s="11"/>
      <c r="I57" s="11"/>
      <c r="J57" s="11"/>
      <c r="K57" s="30">
        <f t="shared" si="5"/>
        <v>1.0000000000000001E-07</v>
      </c>
      <c r="L57" s="36">
        <v>1E-08</v>
      </c>
      <c r="M57" s="30">
        <f t="shared" si="6"/>
        <v>1E-18</v>
      </c>
      <c r="N57" s="36">
        <v>1E-08</v>
      </c>
      <c r="O57" s="30">
        <f t="shared" si="7"/>
        <v>1.0000000000100001E-07</v>
      </c>
      <c r="P57" s="36">
        <v>1E-08</v>
      </c>
    </row>
    <row r="58" spans="2:16" ht="15" customHeight="1" hidden="1">
      <c r="B58" s="32" t="str">
        <f t="shared" si="4"/>
        <v>CH3OH&amp;V/L</v>
      </c>
      <c r="C58" s="19" t="s">
        <v>56</v>
      </c>
      <c r="D58" s="35">
        <v>37</v>
      </c>
      <c r="E58" s="11"/>
      <c r="F58" s="11"/>
      <c r="G58" s="11"/>
      <c r="H58" s="11"/>
      <c r="I58" s="11"/>
      <c r="J58" s="11"/>
      <c r="K58" s="30">
        <f t="shared" si="5"/>
        <v>1.0000000000000001E-07</v>
      </c>
      <c r="L58" s="36">
        <v>1E-08</v>
      </c>
      <c r="M58" s="30">
        <f t="shared" si="6"/>
        <v>1E-18</v>
      </c>
      <c r="N58" s="36">
        <v>1E-08</v>
      </c>
      <c r="O58" s="30">
        <f t="shared" si="7"/>
        <v>1.0000000000100001E-07</v>
      </c>
      <c r="P58" s="36">
        <v>1E-08</v>
      </c>
    </row>
    <row r="59" spans="2:16" ht="15" customHeight="1" hidden="1">
      <c r="B59" s="32" t="str">
        <f t="shared" si="4"/>
        <v>&amp;V/L</v>
      </c>
      <c r="C59" s="19" t="s">
        <v>56</v>
      </c>
      <c r="D59" s="35">
        <v>38</v>
      </c>
      <c r="E59" s="11"/>
      <c r="F59" s="11"/>
      <c r="G59" s="11"/>
      <c r="H59" s="11"/>
      <c r="I59" s="11"/>
      <c r="J59" s="11"/>
      <c r="K59" s="30">
        <f t="shared" si="5"/>
        <v>0</v>
      </c>
      <c r="L59" s="36">
        <v>1E-08</v>
      </c>
      <c r="M59" s="30">
        <f t="shared" si="6"/>
        <v>0</v>
      </c>
      <c r="N59" s="36">
        <v>1E-08</v>
      </c>
      <c r="O59" s="30">
        <f t="shared" si="7"/>
        <v>0</v>
      </c>
      <c r="P59" s="36">
        <v>1E-08</v>
      </c>
    </row>
    <row r="60" spans="2:16" ht="15" customHeight="1" hidden="1">
      <c r="B60" s="32" t="str">
        <f t="shared" si="4"/>
        <v>&amp;V/L</v>
      </c>
      <c r="C60" s="19" t="s">
        <v>56</v>
      </c>
      <c r="D60" s="35">
        <v>39</v>
      </c>
      <c r="E60" s="11"/>
      <c r="F60" s="11"/>
      <c r="G60" s="11"/>
      <c r="H60" s="11"/>
      <c r="I60" s="11"/>
      <c r="J60" s="11"/>
      <c r="K60" s="30">
        <f t="shared" si="5"/>
        <v>0</v>
      </c>
      <c r="L60" s="36">
        <v>1E-08</v>
      </c>
      <c r="M60" s="30">
        <f t="shared" si="6"/>
        <v>0</v>
      </c>
      <c r="N60" s="36">
        <v>1E-08</v>
      </c>
      <c r="O60" s="30">
        <f t="shared" si="7"/>
        <v>0</v>
      </c>
      <c r="P60" s="36">
        <v>1E-08</v>
      </c>
    </row>
    <row r="61" spans="2:16" ht="15" customHeight="1" hidden="1">
      <c r="B61" s="32" t="str">
        <f t="shared" si="4"/>
        <v>&amp;V/L</v>
      </c>
      <c r="C61" s="19" t="s">
        <v>56</v>
      </c>
      <c r="D61" s="35">
        <v>40</v>
      </c>
      <c r="E61" s="11"/>
      <c r="F61" s="11"/>
      <c r="G61" s="11"/>
      <c r="H61" s="11"/>
      <c r="I61" s="11"/>
      <c r="J61" s="11"/>
      <c r="K61" s="30">
        <f t="shared" si="5"/>
        <v>0</v>
      </c>
      <c r="L61" s="36">
        <v>1E-08</v>
      </c>
      <c r="M61" s="30">
        <f t="shared" si="6"/>
        <v>0</v>
      </c>
      <c r="N61" s="36">
        <v>1E-08</v>
      </c>
      <c r="O61" s="30">
        <f t="shared" si="7"/>
        <v>0</v>
      </c>
      <c r="P61" s="36">
        <v>1E-08</v>
      </c>
    </row>
    <row r="62" spans="2:16" ht="15" customHeight="1" hidden="1">
      <c r="B62" s="32" t="str">
        <f t="shared" si="4"/>
        <v>&amp;V/L</v>
      </c>
      <c r="C62" s="19" t="s">
        <v>56</v>
      </c>
      <c r="D62" s="35">
        <v>41</v>
      </c>
      <c r="E62" s="11"/>
      <c r="F62" s="11"/>
      <c r="G62" s="11"/>
      <c r="H62" s="11"/>
      <c r="I62" s="11"/>
      <c r="J62" s="11"/>
      <c r="K62" s="30">
        <f t="shared" si="5"/>
        <v>0</v>
      </c>
      <c r="L62" s="36">
        <v>1E-08</v>
      </c>
      <c r="M62" s="30">
        <f t="shared" si="6"/>
        <v>0</v>
      </c>
      <c r="N62" s="36">
        <v>1E-08</v>
      </c>
      <c r="O62" s="30">
        <f t="shared" si="7"/>
        <v>0</v>
      </c>
      <c r="P62" s="36">
        <v>1E-08</v>
      </c>
    </row>
    <row r="63" spans="2:16" ht="15" customHeight="1" hidden="1">
      <c r="B63" s="32" t="s">
        <v>64</v>
      </c>
      <c r="C63" s="19"/>
      <c r="D63" s="35">
        <v>42</v>
      </c>
      <c r="E63" s="11"/>
      <c r="F63" s="11"/>
      <c r="G63" s="11"/>
      <c r="H63" s="11"/>
      <c r="I63" s="11"/>
      <c r="J63" s="11"/>
      <c r="K63" s="37">
        <f aca="true" t="shared" si="8" ref="K63:P63">SUM(K46:K62)</f>
        <v>1000.0000011999996</v>
      </c>
      <c r="L63" s="38">
        <f t="shared" si="8"/>
        <v>1.7000000000000004E-07</v>
      </c>
      <c r="M63" s="37">
        <f t="shared" si="8"/>
        <v>1.3000000000000005E-17</v>
      </c>
      <c r="N63" s="38">
        <f t="shared" si="8"/>
        <v>1.7000000000000004E-07</v>
      </c>
      <c r="O63" s="37">
        <f t="shared" si="8"/>
        <v>1000.0000011999996</v>
      </c>
      <c r="P63" s="38">
        <f t="shared" si="8"/>
        <v>1.7000000000000004E-07</v>
      </c>
    </row>
    <row r="64" spans="2:16" ht="15" customHeight="1" hidden="1">
      <c r="B64" s="32" t="str">
        <f>CONCATENATE(B42,"&amp;V/L")</f>
        <v>H2O&amp;V/L</v>
      </c>
      <c r="C64" s="19" t="s">
        <v>56</v>
      </c>
      <c r="D64" s="35">
        <v>43</v>
      </c>
      <c r="E64" s="11"/>
      <c r="F64" s="11"/>
      <c r="G64" s="11"/>
      <c r="H64" s="11"/>
      <c r="I64" s="11"/>
      <c r="J64" s="11"/>
      <c r="K64" s="39">
        <v>1E-08</v>
      </c>
      <c r="L64" s="39">
        <v>1E-08</v>
      </c>
      <c r="M64" s="30">
        <f>M43</f>
        <v>3000.00000001</v>
      </c>
      <c r="N64" s="39">
        <v>1E-08</v>
      </c>
      <c r="O64" s="30">
        <f>O43</f>
        <v>4000.0000012099995</v>
      </c>
      <c r="P64" s="39">
        <v>1E-08</v>
      </c>
    </row>
    <row r="65" spans="2:16" ht="15" customHeight="1" hidden="1">
      <c r="B65" s="19" t="s">
        <v>65</v>
      </c>
      <c r="C65" s="19" t="s">
        <v>56</v>
      </c>
      <c r="D65" s="35">
        <v>44</v>
      </c>
      <c r="E65" s="11"/>
      <c r="F65" s="11"/>
      <c r="G65" s="11"/>
      <c r="H65" s="11"/>
      <c r="I65" s="11"/>
      <c r="J65" s="11"/>
      <c r="K65" s="30">
        <f aca="true" t="shared" si="9" ref="K65:P65">K63+K64</f>
        <v>1000.0000012099996</v>
      </c>
      <c r="L65" s="30">
        <f t="shared" si="9"/>
        <v>1.8000000000000005E-07</v>
      </c>
      <c r="M65" s="30">
        <f t="shared" si="9"/>
        <v>3000.00000001</v>
      </c>
      <c r="N65" s="30">
        <f t="shared" si="9"/>
        <v>1.8000000000000005E-07</v>
      </c>
      <c r="O65" s="30">
        <f t="shared" si="9"/>
        <v>5000.000002409999</v>
      </c>
      <c r="P65" s="30">
        <f t="shared" si="9"/>
        <v>1.8000000000000005E-07</v>
      </c>
    </row>
    <row r="66" spans="2:16" ht="15" customHeight="1">
      <c r="B66" s="32" t="s">
        <v>66</v>
      </c>
      <c r="C66" s="33" t="s">
        <v>67</v>
      </c>
      <c r="D66" s="35">
        <v>45</v>
      </c>
      <c r="E66" s="12"/>
      <c r="F66" s="12"/>
      <c r="G66" s="12"/>
      <c r="H66" s="12"/>
      <c r="I66" s="12"/>
      <c r="J66" s="12"/>
      <c r="K66" s="43">
        <v>3.3</v>
      </c>
      <c r="L66" s="34">
        <f>K66/0.101325</f>
        <v>32.56846780162842</v>
      </c>
      <c r="M66" s="43">
        <v>4.1</v>
      </c>
      <c r="N66" s="34">
        <f>M66/0.101325</f>
        <v>40.463853935356525</v>
      </c>
      <c r="O66" s="43">
        <v>2.8</v>
      </c>
      <c r="P66" s="34">
        <f>O66/0.101325</f>
        <v>27.63385146804836</v>
      </c>
    </row>
    <row r="67" spans="2:16" ht="15" customHeight="1" hidden="1">
      <c r="B67" s="32"/>
      <c r="C67" s="19"/>
      <c r="D67" s="35">
        <v>46</v>
      </c>
      <c r="E67" s="12"/>
      <c r="F67" s="12"/>
      <c r="G67" s="12"/>
      <c r="H67" s="12"/>
      <c r="I67" s="12"/>
      <c r="J67" s="12"/>
      <c r="K67" s="12"/>
      <c r="L67" s="12"/>
      <c r="M67" s="12"/>
      <c r="N67" s="12"/>
      <c r="O67" s="12"/>
      <c r="P67" s="34"/>
    </row>
    <row r="68" spans="2:16" ht="15" customHeight="1">
      <c r="B68" s="32" t="s">
        <v>68</v>
      </c>
      <c r="C68" s="22" t="s">
        <v>69</v>
      </c>
      <c r="D68" s="35">
        <v>47</v>
      </c>
      <c r="E68" s="13"/>
      <c r="F68" s="13"/>
      <c r="G68" s="13"/>
      <c r="H68" s="13"/>
      <c r="I68" s="13"/>
      <c r="J68" s="13"/>
      <c r="K68" s="36">
        <v>25</v>
      </c>
      <c r="L68" s="27">
        <f>K68+273.15</f>
        <v>298.15</v>
      </c>
      <c r="M68" s="36">
        <v>350</v>
      </c>
      <c r="N68" s="27">
        <f>M68+273.15</f>
        <v>623.15</v>
      </c>
      <c r="O68" s="36">
        <v>300</v>
      </c>
      <c r="P68" s="27">
        <f>O68+273.15</f>
        <v>573.15</v>
      </c>
    </row>
    <row r="69" spans="2:16" ht="15" customHeight="1" hidden="1">
      <c r="B69" s="32"/>
      <c r="C69" s="22"/>
      <c r="D69" s="35">
        <v>48</v>
      </c>
      <c r="E69" s="13"/>
      <c r="F69" s="13"/>
      <c r="G69" s="13"/>
      <c r="H69" s="13"/>
      <c r="I69" s="13"/>
      <c r="J69" s="13"/>
      <c r="K69" s="13"/>
      <c r="L69" s="13"/>
      <c r="M69" s="13"/>
      <c r="N69" s="13"/>
      <c r="O69" s="13"/>
      <c r="P69" s="27"/>
    </row>
    <row r="70" spans="2:16" ht="15" customHeight="1">
      <c r="B70" s="19"/>
      <c r="C70" s="19"/>
      <c r="D70" s="35">
        <v>49</v>
      </c>
      <c r="E70" s="11"/>
      <c r="F70" s="11"/>
      <c r="G70" s="11"/>
      <c r="H70" s="11"/>
      <c r="I70" s="11"/>
      <c r="J70" s="11"/>
      <c r="K70" s="47" t="s">
        <v>56</v>
      </c>
      <c r="L70" s="23" t="s">
        <v>61</v>
      </c>
      <c r="M70" s="47" t="s">
        <v>56</v>
      </c>
      <c r="N70" s="23" t="s">
        <v>61</v>
      </c>
      <c r="O70" s="47" t="s">
        <v>56</v>
      </c>
      <c r="P70" s="23" t="s">
        <v>61</v>
      </c>
    </row>
    <row r="71" spans="2:16" ht="15" customHeight="1">
      <c r="B71" s="19" t="s">
        <v>70</v>
      </c>
      <c r="C71" s="14">
        <v>12.011</v>
      </c>
      <c r="D71" s="35">
        <v>50</v>
      </c>
      <c r="E71" s="14"/>
      <c r="F71" s="14"/>
      <c r="G71" s="14"/>
      <c r="H71" s="14"/>
      <c r="I71" s="14"/>
      <c r="J71" s="14"/>
      <c r="K71" s="40">
        <f>$E24*K24+$E25*K25+$E26*K26+$E27*K27+$E28*K28+$E29*K29+$E30*K30+$E31*K31+$E32*K32+$E33*K33+$E34*K34+$E35*K35+$E36*K36+$E37*K37+$E38*K38+$E39*K39+$E40*K40+$E42*K42</f>
        <v>1000.0000023</v>
      </c>
      <c r="L71" s="48">
        <f aca="true" t="shared" si="10" ref="L71:L76">K71*$C71</f>
        <v>12011.0000276253</v>
      </c>
      <c r="M71" s="40">
        <f>$E24*M24+$E25*M25+$E26*M26+$E27*M27+$E28*M28+$E29*M29+$E30*M30+$E31*M31+$E32*M32+$E33*M33+$E34*M34+$E35*M35+$E36*M36+$E37*M37+$E38*M38+$E39*M39+$E40*M40+$E42*M42</f>
        <v>2.4000000000000005E-17</v>
      </c>
      <c r="N71" s="48">
        <f aca="true" t="shared" si="11" ref="N71:N76">M71*$C71</f>
        <v>2.8826400000000004E-16</v>
      </c>
      <c r="O71" s="40">
        <f>$E24*O24+$E25*O25+$E26*O26+$E27*O27+$E28*O28+$E29*O29+$E30*O30+$E31*O31+$E32*O32+$E33*O33+$E34*O34+$E35*O35+$E36*O36+$E37*O37+$E38*O38+$E39*O39+$E40*O40+$E42*O42</f>
        <v>1000.0000023</v>
      </c>
      <c r="P71" s="48">
        <f aca="true" t="shared" si="12" ref="P71:P76">O71*$C71</f>
        <v>12011.0000276253</v>
      </c>
    </row>
    <row r="72" spans="2:16" ht="15" customHeight="1">
      <c r="B72" s="19" t="s">
        <v>55</v>
      </c>
      <c r="C72" s="14">
        <v>2.016</v>
      </c>
      <c r="D72" s="35">
        <v>51</v>
      </c>
      <c r="E72" s="14"/>
      <c r="F72" s="14"/>
      <c r="G72" s="14"/>
      <c r="H72" s="14"/>
      <c r="I72" s="14"/>
      <c r="J72" s="14"/>
      <c r="K72" s="40">
        <f>$F24*K24+$F25*K25+$F26*K26+$F27*K27+$F28*K28+$F29*K29+$F30*K30+$F31*K31+$F32*K32+$F33*K33+$F34*K34+$F35*K35+$F36*K36+$F37*K37+$F38*K38+$F39*K39+$F40*K40+$F42*K42</f>
        <v>2000.00000281</v>
      </c>
      <c r="L72" s="48">
        <f t="shared" si="10"/>
        <v>4032.00000566496</v>
      </c>
      <c r="M72" s="40">
        <f>$F24*M24+$F25*M25+$F26*M26+$F27*M27+$F28*M28+$F29*M29+$F30*M30+$F31*M31+$F32*M32+$F33*M33+$F34*M34+$F35*M35+$F36*M36+$F37*M37+$F38*M38+$F39*M39+$F40*M40+$F42*M42</f>
        <v>3000</v>
      </c>
      <c r="N72" s="48">
        <f t="shared" si="11"/>
        <v>6048</v>
      </c>
      <c r="O72" s="40">
        <f>$F24*O24+$F25*O25+$F26*O26+$F27*O27+$F28*O28+$F29*O29+$F30*O30+$F31*O31+$F32*O32+$F33*O33+$F34*O34+$F35*O35+$F36*O36+$F37*O37+$F38*O38+$F39*O39+$F40*O40+$F42*O42</f>
        <v>5000.00000281</v>
      </c>
      <c r="P72" s="48">
        <f t="shared" si="12"/>
        <v>10080.00000566496</v>
      </c>
    </row>
    <row r="73" spans="2:16" ht="15" customHeight="1">
      <c r="B73" s="19" t="s">
        <v>71</v>
      </c>
      <c r="C73" s="14">
        <v>15.9995</v>
      </c>
      <c r="D73" s="35">
        <v>52</v>
      </c>
      <c r="E73" s="14"/>
      <c r="F73" s="14"/>
      <c r="G73" s="14"/>
      <c r="H73" s="14"/>
      <c r="I73" s="14"/>
      <c r="J73" s="14"/>
      <c r="K73" s="27">
        <f>$G24*K24+$G25*K25+$G26*K26+$G27*K27+$G28*K28+$G29*K29+$G30*K30+$G31*K31+$G32*K32+$G33*K33+$G34*K34+$G35*K35+$G36*K36+$G37*K37+$G38*K38+$G39*K39+$G40*K40+$G42*K42</f>
        <v>6.100000000000001E-07</v>
      </c>
      <c r="L73" s="48">
        <f t="shared" si="10"/>
        <v>9.759695E-06</v>
      </c>
      <c r="M73" s="27">
        <f>$G24*M24+$G25*M25+$G26*M26+$G27*M27+$G28*M28+$G29*M29+$G30*M30+$G31*M31+$G32*M32+$G33*M33+$G34*M34+$G35*M35+$G36*M36+$G37*M37+$G38*M38+$G39*M39+$G40*M40+$G42*M42</f>
        <v>3000</v>
      </c>
      <c r="N73" s="48">
        <f t="shared" si="11"/>
        <v>47998.5</v>
      </c>
      <c r="O73" s="27">
        <f>$G24*O24+$G25*O25+$G26*O26+$G27*O27+$G28*O28+$G29*O29+$G30*O30+$G31*O31+$G32*O32+$G33*O33+$G34*O34+$G35*O35+$G36*O36+$G37*O37+$G38*O38+$G39*O39+$G40*O40+$G42*O42</f>
        <v>3000.00000061</v>
      </c>
      <c r="P73" s="48">
        <f t="shared" si="12"/>
        <v>47998.50000975969</v>
      </c>
    </row>
    <row r="74" spans="2:16" ht="15" customHeight="1">
      <c r="B74" s="19" t="s">
        <v>72</v>
      </c>
      <c r="C74" s="14">
        <v>14.0065</v>
      </c>
      <c r="D74" s="35">
        <v>53</v>
      </c>
      <c r="E74" s="14"/>
      <c r="F74" s="14"/>
      <c r="G74" s="14"/>
      <c r="H74" s="14"/>
      <c r="I74" s="14"/>
      <c r="J74" s="14"/>
      <c r="K74" s="27">
        <f>$H24*K24+$H25*K25+$H26*K26+$H27*K27+$H28*K28+$H29*K29+$H30*K30+$H31*K31+$H32*K32+$H33*K33+$H34*K34+$H35*K35+$H36*K36+$H37*K37+$H38*K38+$H39*K39+$H40*K40+$H42*K42</f>
        <v>2.0000000000000002E-07</v>
      </c>
      <c r="L74" s="48">
        <f t="shared" si="10"/>
        <v>2.8013000000000006E-06</v>
      </c>
      <c r="M74" s="27">
        <f>$H24*M24+$H25*M25+$H26*M26+$H27*M27+$H28*M28+$H29*M29+$H30*M30+$H31*M31+$H32*M32+$H33*M33+$H34*M34+$H35*M35+$H36*M36+$H37*M37+$H38*M38+$H39*M39+$H40*M40+$H42*M42</f>
        <v>2E-18</v>
      </c>
      <c r="N74" s="48">
        <f t="shared" si="11"/>
        <v>2.8013000000000006E-17</v>
      </c>
      <c r="O74" s="27">
        <f>$H24*O24+$H25*O25+$H26*O26+$H27*O27+$H28*O28+$H29*O29+$H30*O30+$H31*O31+$H32*O32+$H33*O33+$H34*O34+$H35*O35+$H36*O36+$H37*O37+$H38*O38+$H39*O39+$H40*O40+$H42*O42</f>
        <v>2.0000000000200002E-07</v>
      </c>
      <c r="P74" s="48">
        <f t="shared" si="12"/>
        <v>2.8013000000280133E-06</v>
      </c>
    </row>
    <row r="75" spans="2:16" ht="15" customHeight="1">
      <c r="B75" s="19" t="s">
        <v>73</v>
      </c>
      <c r="C75" s="14">
        <v>32.066</v>
      </c>
      <c r="D75" s="35">
        <v>54</v>
      </c>
      <c r="E75" s="14"/>
      <c r="F75" s="14"/>
      <c r="G75" s="14"/>
      <c r="H75" s="14"/>
      <c r="I75" s="14"/>
      <c r="J75" s="14"/>
      <c r="K75" s="26">
        <f>$I24*K24+$I25*K25+$I26*K26+$I27*K27+$I28*K28+$I29*K29+$I30*K30+$I31*K31+$I32*K32+$I33*K33+$I34*K34+$I35*K35+$I36*K36+$I37*K37+$I38*K38+$I39*K39+$I40*K40+$I42*K42</f>
        <v>0</v>
      </c>
      <c r="L75" s="48">
        <f t="shared" si="10"/>
        <v>0</v>
      </c>
      <c r="M75" s="26">
        <f>$I24*M24+$I25*M25+$I26*M26+$I27*M27+$I28*M28+$I29*M29+$I30*M30+$I31*M31+$I32*M32+$I33*M33+$I34*M34+$I35*M35+$I36*M36+$I37*M37+$I38*M38+$I39*M39+$I40*M40+$I42*M42</f>
        <v>0</v>
      </c>
      <c r="N75" s="48">
        <f t="shared" si="11"/>
        <v>0</v>
      </c>
      <c r="O75" s="26">
        <f>$I24*O24+$I25*O25+$I26*O26+$I27*O27+$I28*O28+$I29*O29+$I30*O30+$I31*O31+$I32*O32+$I33*O33+$I34*O34+$I35*O35+$I36*O36+$I37*O37+$I38*O38+$I39*O39+$I40*O40+$I42*O42</f>
        <v>0</v>
      </c>
      <c r="P75" s="48">
        <f t="shared" si="12"/>
        <v>0</v>
      </c>
    </row>
    <row r="76" spans="2:16" ht="15" customHeight="1">
      <c r="B76" s="19" t="s">
        <v>74</v>
      </c>
      <c r="C76" s="14">
        <v>35.4525</v>
      </c>
      <c r="D76" s="35">
        <v>55</v>
      </c>
      <c r="E76" s="14"/>
      <c r="F76" s="14"/>
      <c r="G76" s="14"/>
      <c r="H76" s="14"/>
      <c r="I76" s="14"/>
      <c r="J76" s="14"/>
      <c r="K76" s="26">
        <f>$J24*K24+$J25*K25+$J26*K26+$J27*K27+$J28*K28+$J29*K29+$J30*K30+$J31*K31+$J32*K32+$J33*K33+$J34*K34+$J35*K35+$J36*K36+$J37*K37+$J38*K38+$J39*K39+$J40*K40+$J42*K42</f>
        <v>0</v>
      </c>
      <c r="L76" s="48">
        <f t="shared" si="10"/>
        <v>0</v>
      </c>
      <c r="M76" s="26">
        <f>$J24*M24+$J25*M25+$J26*M26+$J27*M27+$J28*M28+$J29*M29+$J30*M30+$J31*M31+$J32*M32+$J33*M33+$J34*M34+$J35*M35+$J36*M36+$J37*M37+$J38*M38+$J39*M39+$J40*M40+$J42*M42</f>
        <v>0</v>
      </c>
      <c r="N76" s="48">
        <f t="shared" si="11"/>
        <v>0</v>
      </c>
      <c r="O76" s="26">
        <f>$J24*O24+$J25*O25+$J26*O26+$J27*O27+$J28*O28+$J29*O29+$J30*O30+$J31*O31+$J32*O32+$J33*O33+$J34*O34+$J35*O35+$J36*O36+$J37*O37+$J38*O38+$J39*O39+$J40*O40+$J42*O42</f>
        <v>0</v>
      </c>
      <c r="P76" s="48">
        <f t="shared" si="12"/>
        <v>0</v>
      </c>
    </row>
    <row r="77" spans="2:16" ht="15" customHeight="1">
      <c r="B77" s="19" t="s">
        <v>75</v>
      </c>
      <c r="C77" s="19"/>
      <c r="D77" s="35">
        <v>56</v>
      </c>
      <c r="E77" s="14"/>
      <c r="F77" s="14"/>
      <c r="G77" s="14"/>
      <c r="H77" s="14"/>
      <c r="I77" s="14"/>
      <c r="J77" s="14"/>
      <c r="K77" s="26"/>
      <c r="L77" s="49">
        <f>SUM(L71:L76)</f>
        <v>16043.000045851255</v>
      </c>
      <c r="M77" s="26"/>
      <c r="N77" s="49">
        <f>SUM(N71:N76)</f>
        <v>54046.5</v>
      </c>
      <c r="O77" s="26"/>
      <c r="P77" s="49">
        <f>SUM(P71:P76)</f>
        <v>70089.50004585125</v>
      </c>
    </row>
  </sheetData>
  <mergeCells count="4">
    <mergeCell ref="K21:L21"/>
    <mergeCell ref="M21:N21"/>
    <mergeCell ref="E21:J21"/>
    <mergeCell ref="O21:P21"/>
  </mergeCells>
  <printOptions/>
  <pageMargins left="0.1968503937007874" right="0.1968503937007874"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19"/>
  <dimension ref="A2:R77"/>
  <sheetViews>
    <sheetView zoomScaleSheetLayoutView="75" workbookViewId="0" topLeftCell="A58">
      <selection activeCell="C14" sqref="C14:F18"/>
    </sheetView>
  </sheetViews>
  <sheetFormatPr defaultColWidth="9.00390625" defaultRowHeight="13.5"/>
  <cols>
    <col min="1" max="1" width="3.375" style="5" customWidth="1"/>
    <col min="2" max="2" width="14.50390625" style="1" customWidth="1"/>
    <col min="3" max="3" width="7.00390625" style="1" customWidth="1"/>
    <col min="4" max="4" width="3.625" style="2" customWidth="1"/>
    <col min="5" max="10" width="4.125" style="1" bestFit="1" customWidth="1"/>
    <col min="11" max="25" width="7.625" style="1" customWidth="1"/>
    <col min="26" max="16384" width="9.00390625" style="1" customWidth="1"/>
  </cols>
  <sheetData>
    <row r="1" ht="15" customHeight="1"/>
    <row r="2" spans="2:18" ht="15" customHeight="1">
      <c r="B2" s="16" t="s">
        <v>6</v>
      </c>
      <c r="D2" s="3"/>
      <c r="E2" s="4"/>
      <c r="F2" s="4"/>
      <c r="G2" s="4"/>
      <c r="H2" s="4"/>
      <c r="I2" s="4"/>
      <c r="J2" s="4"/>
      <c r="K2" s="4"/>
      <c r="L2" s="4"/>
      <c r="M2" s="4"/>
      <c r="N2" s="4"/>
      <c r="O2" s="4"/>
      <c r="P2" s="4"/>
      <c r="Q2" s="4"/>
      <c r="R2" s="4"/>
    </row>
    <row r="3" spans="2:10" ht="15" customHeight="1">
      <c r="B3" s="17" t="s">
        <v>7</v>
      </c>
      <c r="C3" s="18" t="s">
        <v>136</v>
      </c>
      <c r="D3" s="3"/>
      <c r="E3" s="4"/>
      <c r="F3" s="4"/>
      <c r="G3" s="4"/>
      <c r="H3" s="4"/>
      <c r="I3" s="4"/>
      <c r="J3" s="4"/>
    </row>
    <row r="4" spans="3:10" ht="15" customHeight="1">
      <c r="C4" s="1" t="s">
        <v>113</v>
      </c>
      <c r="F4" s="4"/>
      <c r="G4" s="4"/>
      <c r="H4" s="4"/>
      <c r="I4" s="4"/>
      <c r="J4" s="4"/>
    </row>
    <row r="5" spans="3:10" ht="15" customHeight="1">
      <c r="C5" s="58" t="s">
        <v>137</v>
      </c>
      <c r="D5" s="59" t="s">
        <v>132</v>
      </c>
      <c r="F5" s="4"/>
      <c r="G5" s="4"/>
      <c r="H5" s="4"/>
      <c r="I5" s="4"/>
      <c r="J5" s="4"/>
    </row>
    <row r="6" spans="3:10" ht="18" customHeight="1">
      <c r="C6" s="58" t="s">
        <v>114</v>
      </c>
      <c r="D6" s="59" t="s">
        <v>133</v>
      </c>
      <c r="F6" s="4"/>
      <c r="G6" s="4"/>
      <c r="H6" s="4"/>
      <c r="I6" s="4"/>
      <c r="J6" s="4"/>
    </row>
    <row r="7" spans="3:18" ht="18" customHeight="1">
      <c r="C7" s="58" t="s">
        <v>115</v>
      </c>
      <c r="D7" s="59" t="s">
        <v>134</v>
      </c>
      <c r="F7" s="4"/>
      <c r="G7" s="4"/>
      <c r="H7" s="4"/>
      <c r="I7" s="4"/>
      <c r="J7" s="4"/>
      <c r="K7" s="4"/>
      <c r="L7" s="4"/>
      <c r="M7" s="4"/>
      <c r="N7" s="4"/>
      <c r="O7" s="4"/>
      <c r="P7" s="4"/>
      <c r="Q7" s="4"/>
      <c r="R7" s="4"/>
    </row>
    <row r="8" spans="3:18" ht="18" customHeight="1">
      <c r="C8" s="58" t="s">
        <v>116</v>
      </c>
      <c r="D8" s="59" t="s">
        <v>138</v>
      </c>
      <c r="F8" s="4"/>
      <c r="G8" s="4"/>
      <c r="H8" s="4"/>
      <c r="I8" s="4"/>
      <c r="J8" s="4"/>
      <c r="L8" s="4"/>
      <c r="M8" s="4"/>
      <c r="N8" s="4"/>
      <c r="O8" s="4"/>
      <c r="P8" s="4"/>
      <c r="Q8" s="4"/>
      <c r="R8" s="4"/>
    </row>
    <row r="9" spans="3:18" ht="18" customHeight="1">
      <c r="C9" s="58" t="s">
        <v>117</v>
      </c>
      <c r="D9" s="59" t="s">
        <v>139</v>
      </c>
      <c r="F9" s="4"/>
      <c r="G9" s="4"/>
      <c r="H9" s="4"/>
      <c r="I9" s="4"/>
      <c r="J9" s="4"/>
      <c r="K9" s="4"/>
      <c r="L9" s="4"/>
      <c r="M9" s="4"/>
      <c r="N9" s="4"/>
      <c r="O9" s="4"/>
      <c r="P9" s="4"/>
      <c r="Q9" s="4"/>
      <c r="R9" s="4"/>
    </row>
    <row r="10" spans="3:18" ht="18" customHeight="1">
      <c r="C10" s="58" t="s">
        <v>118</v>
      </c>
      <c r="D10" s="59" t="s">
        <v>121</v>
      </c>
      <c r="E10" s="4"/>
      <c r="F10" s="4"/>
      <c r="G10" s="4"/>
      <c r="H10" s="4"/>
      <c r="I10" s="4"/>
      <c r="J10" s="4"/>
      <c r="K10" s="4"/>
      <c r="L10" s="4"/>
      <c r="M10" s="4"/>
      <c r="N10" s="4"/>
      <c r="O10" s="4"/>
      <c r="P10" s="4"/>
      <c r="Q10" s="4"/>
      <c r="R10" s="4"/>
    </row>
    <row r="11" spans="3:18" ht="18" customHeight="1">
      <c r="C11" s="58" t="s">
        <v>119</v>
      </c>
      <c r="D11" s="59" t="s">
        <v>122</v>
      </c>
      <c r="F11" s="4"/>
      <c r="G11" s="4"/>
      <c r="H11" s="4"/>
      <c r="I11" s="4"/>
      <c r="J11" s="4"/>
      <c r="K11" s="4"/>
      <c r="L11" s="4"/>
      <c r="M11" s="4"/>
      <c r="N11" s="4"/>
      <c r="O11" s="4"/>
      <c r="P11" s="4"/>
      <c r="Q11" s="4"/>
      <c r="R11" s="4"/>
    </row>
    <row r="12" spans="3:18" ht="18" customHeight="1">
      <c r="C12" s="58" t="s">
        <v>120</v>
      </c>
      <c r="D12" s="59" t="s">
        <v>140</v>
      </c>
      <c r="F12" s="4"/>
      <c r="G12" s="4"/>
      <c r="H12" s="4"/>
      <c r="I12" s="4"/>
      <c r="J12" s="4"/>
      <c r="K12" s="4"/>
      <c r="L12" s="4"/>
      <c r="M12" s="4"/>
      <c r="N12" s="4"/>
      <c r="O12" s="4"/>
      <c r="P12" s="4"/>
      <c r="Q12" s="4"/>
      <c r="R12" s="4"/>
    </row>
    <row r="13" spans="6:18" ht="18" customHeight="1">
      <c r="F13" s="4"/>
      <c r="G13" s="4"/>
      <c r="H13" s="4"/>
      <c r="I13" s="4"/>
      <c r="J13" s="4"/>
      <c r="K13" s="4"/>
      <c r="L13" s="4"/>
      <c r="M13" s="4"/>
      <c r="N13" s="4"/>
      <c r="O13" s="4"/>
      <c r="P13" s="4"/>
      <c r="Q13" s="4"/>
      <c r="R13" s="4"/>
    </row>
    <row r="14" spans="3:18" ht="18" customHeight="1">
      <c r="C14" s="1" t="s">
        <v>135</v>
      </c>
      <c r="F14" s="4"/>
      <c r="G14" s="4"/>
      <c r="H14" s="4"/>
      <c r="I14" s="4"/>
      <c r="J14" s="4"/>
      <c r="K14" s="4"/>
      <c r="L14" s="4"/>
      <c r="M14" s="4"/>
      <c r="N14" s="4"/>
      <c r="O14" s="4"/>
      <c r="P14" s="4"/>
      <c r="Q14" s="4"/>
      <c r="R14" s="4"/>
    </row>
    <row r="15" spans="3:18" ht="18" customHeight="1">
      <c r="C15" s="58" t="s">
        <v>141</v>
      </c>
      <c r="D15" s="1" t="s">
        <v>123</v>
      </c>
      <c r="F15" s="4"/>
      <c r="G15" s="4"/>
      <c r="H15" s="4"/>
      <c r="I15" s="4"/>
      <c r="J15" s="4"/>
      <c r="K15" s="4"/>
      <c r="L15" s="4"/>
      <c r="M15" s="4"/>
      <c r="N15" s="4"/>
      <c r="O15" s="4"/>
      <c r="P15" s="4"/>
      <c r="Q15" s="4"/>
      <c r="R15" s="4"/>
    </row>
    <row r="16" spans="3:18" ht="18" customHeight="1">
      <c r="C16" s="58" t="s">
        <v>114</v>
      </c>
      <c r="D16" s="1" t="s">
        <v>124</v>
      </c>
      <c r="Q16" s="51" t="s">
        <v>142</v>
      </c>
      <c r="R16" s="51" t="s">
        <v>143</v>
      </c>
    </row>
    <row r="17" spans="3:18" ht="18" customHeight="1">
      <c r="C17" s="58" t="s">
        <v>115</v>
      </c>
      <c r="D17" s="1" t="s">
        <v>125</v>
      </c>
      <c r="F17" s="4"/>
      <c r="G17" s="4"/>
      <c r="H17" s="4"/>
      <c r="I17" s="4"/>
      <c r="J17" s="4"/>
      <c r="K17" s="4"/>
      <c r="L17" s="4"/>
      <c r="M17" s="4"/>
      <c r="N17" s="4"/>
      <c r="O17" s="4"/>
      <c r="P17" s="4"/>
      <c r="Q17" s="52">
        <v>117.3494586435366</v>
      </c>
      <c r="R17" s="52">
        <v>106.08123651713434</v>
      </c>
    </row>
    <row r="18" spans="3:18" ht="18" customHeight="1">
      <c r="C18" s="58" t="s">
        <v>116</v>
      </c>
      <c r="D18" s="1" t="s">
        <v>126</v>
      </c>
      <c r="Q18" s="56">
        <f>R31*R30/(R24*R42)*(R30*R66/(100+R42))^2/EXP(-0.0502188*(1000/(Q19+273.15)-1)^3+0.664871*(1000/(Q19+273.15)-1)^2-27.0231*(1000/(Q19+273.15)-1)+3.19352)</f>
        <v>0.999999567182751</v>
      </c>
      <c r="R18" s="57">
        <f>R32*R30/(R31*R43)/EXP(-0.142006*(1000/(R19+273.15)-1)^3+0.504847*(1000/(R19+273.15)-1)^2+4.21267*(1000/(R19+273.15)-1)+0.341695)</f>
        <v>0.9999999992533666</v>
      </c>
    </row>
    <row r="19" spans="17:18" ht="15" customHeight="1">
      <c r="Q19" s="53">
        <f>Q68</f>
        <v>875</v>
      </c>
      <c r="R19" s="53">
        <f>Q68</f>
        <v>875</v>
      </c>
    </row>
    <row r="20" spans="2:18" ht="15" customHeight="1">
      <c r="B20" s="50">
        <v>1</v>
      </c>
      <c r="C20" s="50">
        <v>2</v>
      </c>
      <c r="D20" s="50">
        <v>3</v>
      </c>
      <c r="E20" s="50">
        <v>4</v>
      </c>
      <c r="F20" s="50">
        <v>5</v>
      </c>
      <c r="G20" s="50">
        <v>6</v>
      </c>
      <c r="H20" s="50">
        <v>7</v>
      </c>
      <c r="I20" s="50">
        <v>8</v>
      </c>
      <c r="J20" s="50">
        <v>9</v>
      </c>
      <c r="K20" s="50">
        <v>10</v>
      </c>
      <c r="L20" s="50">
        <v>11</v>
      </c>
      <c r="M20" s="50">
        <v>12</v>
      </c>
      <c r="N20" s="50">
        <v>13</v>
      </c>
      <c r="O20" s="50">
        <v>14</v>
      </c>
      <c r="P20" s="50">
        <v>15</v>
      </c>
      <c r="Q20" s="50">
        <v>16</v>
      </c>
      <c r="R20" s="50">
        <v>17</v>
      </c>
    </row>
    <row r="21" spans="2:18" ht="27" customHeight="1">
      <c r="B21" s="44" t="s">
        <v>144</v>
      </c>
      <c r="C21" s="44"/>
      <c r="D21" s="45"/>
      <c r="E21" s="289" t="s">
        <v>145</v>
      </c>
      <c r="F21" s="290"/>
      <c r="G21" s="290"/>
      <c r="H21" s="290"/>
      <c r="I21" s="290"/>
      <c r="J21" s="291"/>
      <c r="K21" s="288" t="s">
        <v>146</v>
      </c>
      <c r="L21" s="288"/>
      <c r="M21" s="288" t="s">
        <v>147</v>
      </c>
      <c r="N21" s="288"/>
      <c r="O21" s="288" t="s">
        <v>148</v>
      </c>
      <c r="P21" s="288"/>
      <c r="Q21" s="288" t="s">
        <v>149</v>
      </c>
      <c r="R21" s="288"/>
    </row>
    <row r="22" spans="1:18" s="7" customFormat="1" ht="15" customHeight="1">
      <c r="A22" s="5"/>
      <c r="B22" s="19" t="s">
        <v>150</v>
      </c>
      <c r="C22" s="23"/>
      <c r="D22" s="35">
        <v>1</v>
      </c>
      <c r="E22" s="6"/>
      <c r="F22" s="6"/>
      <c r="G22" s="6"/>
      <c r="H22" s="6"/>
      <c r="I22" s="6"/>
      <c r="J22" s="6"/>
      <c r="K22" s="24" t="s">
        <v>151</v>
      </c>
      <c r="L22" s="25">
        <f>K22+1</f>
        <v>101</v>
      </c>
      <c r="M22" s="24" t="s">
        <v>152</v>
      </c>
      <c r="N22" s="25">
        <f>M22+1</f>
        <v>401</v>
      </c>
      <c r="O22" s="24" t="s">
        <v>153</v>
      </c>
      <c r="P22" s="25">
        <f>O22+1</f>
        <v>201</v>
      </c>
      <c r="Q22" s="24" t="s">
        <v>154</v>
      </c>
      <c r="R22" s="25">
        <f>Q22+1</f>
        <v>231</v>
      </c>
    </row>
    <row r="23" spans="2:18" ht="15" customHeight="1">
      <c r="B23" s="19" t="s">
        <v>155</v>
      </c>
      <c r="C23" s="23" t="s">
        <v>156</v>
      </c>
      <c r="D23" s="35">
        <v>2</v>
      </c>
      <c r="E23" s="23" t="s">
        <v>0</v>
      </c>
      <c r="F23" s="23" t="s">
        <v>157</v>
      </c>
      <c r="G23" s="23" t="s">
        <v>2</v>
      </c>
      <c r="H23" s="23" t="s">
        <v>3</v>
      </c>
      <c r="I23" s="23" t="s">
        <v>4</v>
      </c>
      <c r="J23" s="23" t="s">
        <v>5</v>
      </c>
      <c r="K23" s="23" t="s">
        <v>158</v>
      </c>
      <c r="L23" s="23" t="s">
        <v>159</v>
      </c>
      <c r="M23" s="23" t="s">
        <v>158</v>
      </c>
      <c r="N23" s="23" t="s">
        <v>159</v>
      </c>
      <c r="O23" s="23" t="s">
        <v>158</v>
      </c>
      <c r="P23" s="23" t="s">
        <v>159</v>
      </c>
      <c r="Q23" s="23" t="s">
        <v>158</v>
      </c>
      <c r="R23" s="23" t="s">
        <v>159</v>
      </c>
    </row>
    <row r="24" spans="2:18" ht="15" customHeight="1">
      <c r="B24" s="19" t="s">
        <v>10</v>
      </c>
      <c r="C24" s="14">
        <v>16.043</v>
      </c>
      <c r="D24" s="35">
        <v>3</v>
      </c>
      <c r="E24" s="8">
        <v>1</v>
      </c>
      <c r="F24" s="8">
        <v>2</v>
      </c>
      <c r="G24" s="8">
        <v>0</v>
      </c>
      <c r="H24" s="8">
        <v>0</v>
      </c>
      <c r="I24" s="8">
        <v>0</v>
      </c>
      <c r="J24" s="8">
        <v>0</v>
      </c>
      <c r="K24" s="26">
        <f aca="true" t="shared" si="0" ref="K24:K36">K$41*L24/100</f>
        <v>1000</v>
      </c>
      <c r="L24" s="43">
        <v>100</v>
      </c>
      <c r="M24" s="26">
        <f aca="true" t="shared" si="1" ref="M24:M36">M$41*N24/100</f>
        <v>1E-18</v>
      </c>
      <c r="N24" s="43">
        <v>1E-08</v>
      </c>
      <c r="O24" s="26">
        <f aca="true" t="shared" si="2" ref="O24:O36">K24+M24</f>
        <v>1000</v>
      </c>
      <c r="P24" s="9">
        <f aca="true" t="shared" si="3" ref="P24:P36">O24/O$41*100</f>
        <v>99.99999988000005</v>
      </c>
      <c r="Q24" s="26">
        <f>Q17</f>
        <v>117.3494586435366</v>
      </c>
      <c r="R24" s="9">
        <f aca="true" t="shared" si="4" ref="R24:R36">Q24/Q$41*100</f>
        <v>3.1259571447703562</v>
      </c>
    </row>
    <row r="25" spans="2:18" ht="15" customHeight="1">
      <c r="B25" s="19" t="s">
        <v>11</v>
      </c>
      <c r="C25" s="14">
        <v>30.07</v>
      </c>
      <c r="D25" s="35">
        <v>4</v>
      </c>
      <c r="E25" s="8">
        <v>2</v>
      </c>
      <c r="F25" s="8">
        <v>3</v>
      </c>
      <c r="G25" s="8">
        <v>0</v>
      </c>
      <c r="H25" s="8">
        <v>0</v>
      </c>
      <c r="I25" s="8">
        <v>0</v>
      </c>
      <c r="J25" s="8">
        <v>0</v>
      </c>
      <c r="K25" s="26">
        <f t="shared" si="0"/>
        <v>1.0000000000000001E-07</v>
      </c>
      <c r="L25" s="43">
        <v>1E-08</v>
      </c>
      <c r="M25" s="26">
        <f t="shared" si="1"/>
        <v>1E-18</v>
      </c>
      <c r="N25" s="43">
        <v>1E-08</v>
      </c>
      <c r="O25" s="26">
        <f t="shared" si="2"/>
        <v>1.0000000000100001E-07</v>
      </c>
      <c r="P25" s="9">
        <f t="shared" si="3"/>
        <v>9.999999988100006E-09</v>
      </c>
      <c r="Q25" s="36">
        <v>1E-08</v>
      </c>
      <c r="R25" s="9">
        <f t="shared" si="4"/>
        <v>2.6638019304936336E-10</v>
      </c>
    </row>
    <row r="26" spans="2:18" ht="15" customHeight="1">
      <c r="B26" s="19" t="s">
        <v>12</v>
      </c>
      <c r="C26" s="14">
        <v>44.096</v>
      </c>
      <c r="D26" s="35">
        <v>5</v>
      </c>
      <c r="E26" s="8">
        <v>3</v>
      </c>
      <c r="F26" s="8">
        <v>4</v>
      </c>
      <c r="G26" s="8">
        <v>0</v>
      </c>
      <c r="H26" s="8">
        <v>0</v>
      </c>
      <c r="I26" s="8">
        <v>0</v>
      </c>
      <c r="J26" s="8">
        <v>0</v>
      </c>
      <c r="K26" s="26">
        <f t="shared" si="0"/>
        <v>1.0000000000000001E-07</v>
      </c>
      <c r="L26" s="43">
        <v>1E-08</v>
      </c>
      <c r="M26" s="26">
        <f t="shared" si="1"/>
        <v>1E-18</v>
      </c>
      <c r="N26" s="43">
        <v>1E-08</v>
      </c>
      <c r="O26" s="26">
        <f t="shared" si="2"/>
        <v>1.0000000000100001E-07</v>
      </c>
      <c r="P26" s="9">
        <f t="shared" si="3"/>
        <v>9.999999988100006E-09</v>
      </c>
      <c r="Q26" s="36">
        <v>1E-08</v>
      </c>
      <c r="R26" s="9">
        <f t="shared" si="4"/>
        <v>2.6638019304936336E-10</v>
      </c>
    </row>
    <row r="27" spans="2:18" ht="15" customHeight="1">
      <c r="B27" s="19" t="s">
        <v>13</v>
      </c>
      <c r="C27" s="14">
        <v>58.123</v>
      </c>
      <c r="D27" s="35">
        <v>6</v>
      </c>
      <c r="E27" s="8">
        <v>4</v>
      </c>
      <c r="F27" s="8">
        <v>5</v>
      </c>
      <c r="G27" s="8">
        <v>0</v>
      </c>
      <c r="H27" s="8">
        <v>0</v>
      </c>
      <c r="I27" s="8">
        <v>0</v>
      </c>
      <c r="J27" s="8">
        <v>0</v>
      </c>
      <c r="K27" s="26">
        <f t="shared" si="0"/>
        <v>1.0000000000000001E-07</v>
      </c>
      <c r="L27" s="43">
        <v>1E-08</v>
      </c>
      <c r="M27" s="26">
        <f t="shared" si="1"/>
        <v>1E-18</v>
      </c>
      <c r="N27" s="43">
        <v>1E-08</v>
      </c>
      <c r="O27" s="26">
        <f t="shared" si="2"/>
        <v>1.0000000000100001E-07</v>
      </c>
      <c r="P27" s="9">
        <f t="shared" si="3"/>
        <v>9.999999988100006E-09</v>
      </c>
      <c r="Q27" s="36">
        <v>1E-08</v>
      </c>
      <c r="R27" s="9">
        <f t="shared" si="4"/>
        <v>2.6638019304936336E-10</v>
      </c>
    </row>
    <row r="28" spans="2:18" ht="15" customHeight="1">
      <c r="B28" s="19" t="s">
        <v>14</v>
      </c>
      <c r="C28" s="14">
        <v>72.15</v>
      </c>
      <c r="D28" s="35">
        <v>7</v>
      </c>
      <c r="E28" s="8">
        <v>5</v>
      </c>
      <c r="F28" s="8">
        <v>6</v>
      </c>
      <c r="G28" s="8">
        <v>0</v>
      </c>
      <c r="H28" s="8">
        <v>0</v>
      </c>
      <c r="I28" s="8">
        <v>0</v>
      </c>
      <c r="J28" s="8">
        <v>0</v>
      </c>
      <c r="K28" s="26">
        <f t="shared" si="0"/>
        <v>1.0000000000000001E-07</v>
      </c>
      <c r="L28" s="43">
        <v>1E-08</v>
      </c>
      <c r="M28" s="26">
        <f t="shared" si="1"/>
        <v>1E-18</v>
      </c>
      <c r="N28" s="43">
        <v>1E-08</v>
      </c>
      <c r="O28" s="26">
        <f t="shared" si="2"/>
        <v>1.0000000000100001E-07</v>
      </c>
      <c r="P28" s="9">
        <f t="shared" si="3"/>
        <v>9.999999988100006E-09</v>
      </c>
      <c r="Q28" s="36">
        <v>1E-08</v>
      </c>
      <c r="R28" s="9">
        <f t="shared" si="4"/>
        <v>2.6638019304936336E-10</v>
      </c>
    </row>
    <row r="29" spans="2:18" ht="15" customHeight="1">
      <c r="B29" s="19" t="s">
        <v>15</v>
      </c>
      <c r="C29" s="14">
        <v>86.177</v>
      </c>
      <c r="D29" s="35">
        <v>8</v>
      </c>
      <c r="E29" s="8">
        <v>6</v>
      </c>
      <c r="F29" s="8">
        <v>7</v>
      </c>
      <c r="G29" s="8">
        <v>0</v>
      </c>
      <c r="H29" s="8">
        <v>0</v>
      </c>
      <c r="I29" s="8">
        <v>0</v>
      </c>
      <c r="J29" s="8">
        <v>0</v>
      </c>
      <c r="K29" s="26">
        <f t="shared" si="0"/>
        <v>1.0000000000000001E-07</v>
      </c>
      <c r="L29" s="43">
        <v>1E-08</v>
      </c>
      <c r="M29" s="26">
        <f t="shared" si="1"/>
        <v>1E-18</v>
      </c>
      <c r="N29" s="43">
        <v>1E-08</v>
      </c>
      <c r="O29" s="26">
        <f t="shared" si="2"/>
        <v>1.0000000000100001E-07</v>
      </c>
      <c r="P29" s="9">
        <f t="shared" si="3"/>
        <v>9.999999988100006E-09</v>
      </c>
      <c r="Q29" s="36">
        <v>1E-08</v>
      </c>
      <c r="R29" s="9">
        <f t="shared" si="4"/>
        <v>2.6638019304936336E-10</v>
      </c>
    </row>
    <row r="30" spans="2:18" ht="15" customHeight="1">
      <c r="B30" s="19" t="s">
        <v>1</v>
      </c>
      <c r="C30" s="14">
        <v>2.016</v>
      </c>
      <c r="D30" s="35">
        <v>9</v>
      </c>
      <c r="E30" s="8">
        <v>0</v>
      </c>
      <c r="F30" s="8">
        <v>1</v>
      </c>
      <c r="G30" s="8">
        <v>0</v>
      </c>
      <c r="H30" s="8">
        <v>0</v>
      </c>
      <c r="I30" s="8">
        <v>0</v>
      </c>
      <c r="J30" s="8">
        <v>0</v>
      </c>
      <c r="K30" s="26">
        <f t="shared" si="0"/>
        <v>1.0000000000000001E-07</v>
      </c>
      <c r="L30" s="43">
        <v>1E-08</v>
      </c>
      <c r="M30" s="26">
        <f t="shared" si="1"/>
        <v>1E-18</v>
      </c>
      <c r="N30" s="43">
        <v>1E-08</v>
      </c>
      <c r="O30" s="26">
        <f t="shared" si="2"/>
        <v>1.0000000000100001E-07</v>
      </c>
      <c r="P30" s="9">
        <f t="shared" si="3"/>
        <v>9.999999988100006E-09</v>
      </c>
      <c r="Q30" s="26">
        <f>O72-(Q24*2+Q42)</f>
        <v>2754.032865086525</v>
      </c>
      <c r="R30" s="9">
        <f t="shared" si="4"/>
        <v>73.36198062660398</v>
      </c>
    </row>
    <row r="31" spans="2:18" ht="15" customHeight="1">
      <c r="B31" s="19" t="s">
        <v>16</v>
      </c>
      <c r="C31" s="14">
        <v>28.01</v>
      </c>
      <c r="D31" s="35">
        <v>10</v>
      </c>
      <c r="E31" s="8">
        <v>1</v>
      </c>
      <c r="F31" s="8">
        <v>0</v>
      </c>
      <c r="G31" s="8">
        <v>1</v>
      </c>
      <c r="H31" s="8">
        <v>0</v>
      </c>
      <c r="I31" s="8">
        <v>0</v>
      </c>
      <c r="J31" s="8">
        <v>0</v>
      </c>
      <c r="K31" s="26">
        <f t="shared" si="0"/>
        <v>1.0000000000000001E-07</v>
      </c>
      <c r="L31" s="43">
        <v>1E-08</v>
      </c>
      <c r="M31" s="26">
        <f t="shared" si="1"/>
        <v>1E-18</v>
      </c>
      <c r="N31" s="43">
        <v>1E-08</v>
      </c>
      <c r="O31" s="26">
        <f t="shared" si="2"/>
        <v>1.0000000000100001E-07</v>
      </c>
      <c r="P31" s="9">
        <f t="shared" si="3"/>
        <v>9.999999988100006E-09</v>
      </c>
      <c r="Q31" s="26">
        <f>O71-(Q24+Q32)</f>
        <v>776.5693071393291</v>
      </c>
      <c r="R31" s="9">
        <f t="shared" si="4"/>
        <v>20.686268195198483</v>
      </c>
    </row>
    <row r="32" spans="2:18" ht="15" customHeight="1">
      <c r="B32" s="19" t="s">
        <v>17</v>
      </c>
      <c r="C32" s="14">
        <v>44.01</v>
      </c>
      <c r="D32" s="35">
        <v>11</v>
      </c>
      <c r="E32" s="8">
        <v>1</v>
      </c>
      <c r="F32" s="8">
        <v>0</v>
      </c>
      <c r="G32" s="8">
        <v>2</v>
      </c>
      <c r="H32" s="8">
        <v>0</v>
      </c>
      <c r="I32" s="8">
        <v>0</v>
      </c>
      <c r="J32" s="8">
        <v>0</v>
      </c>
      <c r="K32" s="26">
        <f t="shared" si="0"/>
        <v>1.0000000000000001E-07</v>
      </c>
      <c r="L32" s="43">
        <v>1E-08</v>
      </c>
      <c r="M32" s="26">
        <f t="shared" si="1"/>
        <v>1E-18</v>
      </c>
      <c r="N32" s="43">
        <v>1E-08</v>
      </c>
      <c r="O32" s="26">
        <f t="shared" si="2"/>
        <v>1.0000000000100001E-07</v>
      </c>
      <c r="P32" s="9">
        <f t="shared" si="3"/>
        <v>9.999999988100006E-09</v>
      </c>
      <c r="Q32" s="26">
        <f>R17</f>
        <v>106.08123651713434</v>
      </c>
      <c r="R32" s="9">
        <f t="shared" si="4"/>
        <v>2.825794026234942</v>
      </c>
    </row>
    <row r="33" spans="2:18" ht="15" customHeight="1">
      <c r="B33" s="19" t="s">
        <v>18</v>
      </c>
      <c r="C33" s="14">
        <v>28.013</v>
      </c>
      <c r="D33" s="35">
        <v>12</v>
      </c>
      <c r="E33" s="8">
        <v>0</v>
      </c>
      <c r="F33" s="8">
        <v>0</v>
      </c>
      <c r="G33" s="8">
        <v>0</v>
      </c>
      <c r="H33" s="8">
        <v>2</v>
      </c>
      <c r="I33" s="8">
        <v>0</v>
      </c>
      <c r="J33" s="8">
        <v>0</v>
      </c>
      <c r="K33" s="26">
        <f t="shared" si="0"/>
        <v>1.0000000000000001E-07</v>
      </c>
      <c r="L33" s="43">
        <v>1E-08</v>
      </c>
      <c r="M33" s="26">
        <f t="shared" si="1"/>
        <v>1E-18</v>
      </c>
      <c r="N33" s="43">
        <v>1E-08</v>
      </c>
      <c r="O33" s="26">
        <f t="shared" si="2"/>
        <v>1.0000000000100001E-07</v>
      </c>
      <c r="P33" s="9">
        <f t="shared" si="3"/>
        <v>9.999999988100006E-09</v>
      </c>
      <c r="Q33" s="26">
        <f>M33+O33</f>
        <v>1.0000000000200001E-07</v>
      </c>
      <c r="R33" s="9">
        <f t="shared" si="4"/>
        <v>2.66380193054691E-09</v>
      </c>
    </row>
    <row r="34" spans="2:18" ht="15" customHeight="1">
      <c r="B34" s="19" t="s">
        <v>19</v>
      </c>
      <c r="C34" s="14">
        <v>31.999</v>
      </c>
      <c r="D34" s="35">
        <v>13</v>
      </c>
      <c r="E34" s="8">
        <v>0</v>
      </c>
      <c r="F34" s="8">
        <v>0</v>
      </c>
      <c r="G34" s="8">
        <v>2</v>
      </c>
      <c r="H34" s="8">
        <v>0</v>
      </c>
      <c r="I34" s="8">
        <v>0</v>
      </c>
      <c r="J34" s="8">
        <v>0</v>
      </c>
      <c r="K34" s="26">
        <f t="shared" si="0"/>
        <v>1.0000000000000001E-07</v>
      </c>
      <c r="L34" s="43">
        <v>1E-08</v>
      </c>
      <c r="M34" s="26">
        <f t="shared" si="1"/>
        <v>1E-18</v>
      </c>
      <c r="N34" s="43">
        <v>1E-08</v>
      </c>
      <c r="O34" s="26">
        <f t="shared" si="2"/>
        <v>1.0000000000100001E-07</v>
      </c>
      <c r="P34" s="9">
        <f t="shared" si="3"/>
        <v>9.999999988100006E-09</v>
      </c>
      <c r="Q34" s="36">
        <v>1E-08</v>
      </c>
      <c r="R34" s="9">
        <f t="shared" si="4"/>
        <v>2.6638019304936336E-10</v>
      </c>
    </row>
    <row r="35" spans="2:18" ht="15" customHeight="1">
      <c r="B35" s="19" t="s">
        <v>20</v>
      </c>
      <c r="C35" s="14">
        <v>39.948</v>
      </c>
      <c r="D35" s="35">
        <v>14</v>
      </c>
      <c r="E35" s="8">
        <v>0</v>
      </c>
      <c r="F35" s="8">
        <v>0</v>
      </c>
      <c r="G35" s="8">
        <v>0</v>
      </c>
      <c r="H35" s="8">
        <v>0</v>
      </c>
      <c r="I35" s="8">
        <v>0</v>
      </c>
      <c r="J35" s="8">
        <v>0</v>
      </c>
      <c r="K35" s="26">
        <f t="shared" si="0"/>
        <v>1.0000000000000001E-07</v>
      </c>
      <c r="L35" s="43">
        <v>1E-08</v>
      </c>
      <c r="M35" s="26">
        <f t="shared" si="1"/>
        <v>1E-18</v>
      </c>
      <c r="N35" s="43">
        <v>1E-08</v>
      </c>
      <c r="O35" s="26">
        <f t="shared" si="2"/>
        <v>1.0000000000100001E-07</v>
      </c>
      <c r="P35" s="9">
        <f t="shared" si="3"/>
        <v>9.999999988100006E-09</v>
      </c>
      <c r="Q35" s="26">
        <f>M35+O35</f>
        <v>1.0000000000200001E-07</v>
      </c>
      <c r="R35" s="9">
        <f t="shared" si="4"/>
        <v>2.66380193054691E-09</v>
      </c>
    </row>
    <row r="36" spans="2:18" ht="12">
      <c r="B36" s="19" t="s">
        <v>21</v>
      </c>
      <c r="C36" s="14">
        <v>32.042</v>
      </c>
      <c r="D36" s="35">
        <v>15</v>
      </c>
      <c r="E36" s="8">
        <v>1</v>
      </c>
      <c r="F36" s="8">
        <v>2</v>
      </c>
      <c r="G36" s="8">
        <v>1</v>
      </c>
      <c r="H36" s="8">
        <v>0</v>
      </c>
      <c r="I36" s="8">
        <v>0</v>
      </c>
      <c r="J36" s="8">
        <v>0</v>
      </c>
      <c r="K36" s="26">
        <f t="shared" si="0"/>
        <v>1.0000000000000001E-07</v>
      </c>
      <c r="L36" s="43">
        <v>1E-08</v>
      </c>
      <c r="M36" s="26">
        <f t="shared" si="1"/>
        <v>1E-18</v>
      </c>
      <c r="N36" s="43">
        <v>1E-08</v>
      </c>
      <c r="O36" s="26">
        <f t="shared" si="2"/>
        <v>1.0000000000100001E-07</v>
      </c>
      <c r="P36" s="9">
        <f t="shared" si="3"/>
        <v>9.999999988100006E-09</v>
      </c>
      <c r="Q36" s="36">
        <v>1E-08</v>
      </c>
      <c r="R36" s="9">
        <f t="shared" si="4"/>
        <v>2.6638019304936336E-10</v>
      </c>
    </row>
    <row r="37" spans="2:18" ht="12">
      <c r="B37" s="19" t="s">
        <v>22</v>
      </c>
      <c r="C37" s="14"/>
      <c r="D37" s="35">
        <v>16</v>
      </c>
      <c r="E37" s="8"/>
      <c r="F37" s="8"/>
      <c r="G37" s="8"/>
      <c r="H37" s="8"/>
      <c r="I37" s="8"/>
      <c r="J37" s="8"/>
      <c r="K37" s="26"/>
      <c r="L37" s="26"/>
      <c r="M37" s="26"/>
      <c r="N37" s="26"/>
      <c r="O37" s="26"/>
      <c r="P37" s="9"/>
      <c r="Q37" s="26"/>
      <c r="R37" s="9"/>
    </row>
    <row r="38" spans="2:18" ht="12">
      <c r="B38" s="19" t="s">
        <v>22</v>
      </c>
      <c r="C38" s="14"/>
      <c r="D38" s="35">
        <v>17</v>
      </c>
      <c r="E38" s="8"/>
      <c r="F38" s="8"/>
      <c r="G38" s="8"/>
      <c r="H38" s="8"/>
      <c r="I38" s="8"/>
      <c r="J38" s="8"/>
      <c r="K38" s="26"/>
      <c r="L38" s="26"/>
      <c r="M38" s="26"/>
      <c r="N38" s="26"/>
      <c r="O38" s="26"/>
      <c r="P38" s="9"/>
      <c r="Q38" s="26"/>
      <c r="R38" s="9"/>
    </row>
    <row r="39" spans="2:18" ht="12">
      <c r="B39" s="19" t="s">
        <v>22</v>
      </c>
      <c r="C39" s="14"/>
      <c r="D39" s="35">
        <v>18</v>
      </c>
      <c r="E39" s="8"/>
      <c r="F39" s="8"/>
      <c r="G39" s="8"/>
      <c r="H39" s="8"/>
      <c r="I39" s="8"/>
      <c r="J39" s="8"/>
      <c r="K39" s="26"/>
      <c r="L39" s="26"/>
      <c r="M39" s="26"/>
      <c r="N39" s="26"/>
      <c r="O39" s="26"/>
      <c r="P39" s="9"/>
      <c r="Q39" s="26"/>
      <c r="R39" s="9"/>
    </row>
    <row r="40" spans="2:18" ht="12">
      <c r="B40" s="19" t="s">
        <v>22</v>
      </c>
      <c r="C40" s="14"/>
      <c r="D40" s="35">
        <v>19</v>
      </c>
      <c r="E40" s="8"/>
      <c r="F40" s="8"/>
      <c r="G40" s="8"/>
      <c r="H40" s="8"/>
      <c r="I40" s="8"/>
      <c r="J40" s="8"/>
      <c r="K40" s="26"/>
      <c r="L40" s="26"/>
      <c r="M40" s="26"/>
      <c r="N40" s="26"/>
      <c r="O40" s="26"/>
      <c r="P40" s="9"/>
      <c r="Q40" s="26"/>
      <c r="R40" s="9"/>
    </row>
    <row r="41" spans="2:18" ht="12">
      <c r="B41" s="19" t="s">
        <v>160</v>
      </c>
      <c r="C41" s="14"/>
      <c r="D41" s="35">
        <v>20</v>
      </c>
      <c r="E41" s="8"/>
      <c r="F41" s="8"/>
      <c r="G41" s="8"/>
      <c r="H41" s="8"/>
      <c r="I41" s="8"/>
      <c r="J41" s="8"/>
      <c r="K41" s="36">
        <v>1000</v>
      </c>
      <c r="L41" s="41">
        <f>SUM(L24:L40)</f>
        <v>100.00000011999992</v>
      </c>
      <c r="M41" s="36">
        <v>1E-08</v>
      </c>
      <c r="N41" s="41">
        <f>SUM(N24:N40)</f>
        <v>1.3E-07</v>
      </c>
      <c r="O41" s="38">
        <f>SUM(O24:O40)</f>
        <v>1000.0000011999996</v>
      </c>
      <c r="P41" s="41">
        <f>SUM(P24:P40)</f>
        <v>99.99999999999997</v>
      </c>
      <c r="Q41" s="38">
        <f>SUM(Q24:Q40)</f>
        <v>3754.032867656524</v>
      </c>
      <c r="R41" s="41">
        <f>SUM(R24:R40)</f>
        <v>100.00000000000001</v>
      </c>
    </row>
    <row r="42" spans="2:18" ht="15" customHeight="1">
      <c r="B42" s="19" t="s">
        <v>23</v>
      </c>
      <c r="C42" s="14">
        <v>18.015</v>
      </c>
      <c r="D42" s="35">
        <v>21</v>
      </c>
      <c r="E42" s="8">
        <v>0</v>
      </c>
      <c r="F42" s="8">
        <v>1</v>
      </c>
      <c r="G42" s="8">
        <v>1</v>
      </c>
      <c r="H42" s="8">
        <v>0</v>
      </c>
      <c r="I42" s="8">
        <v>0</v>
      </c>
      <c r="J42" s="8">
        <v>0</v>
      </c>
      <c r="K42" s="36">
        <v>1E-08</v>
      </c>
      <c r="L42" s="42">
        <f>IF(K41&lt;0.00001,100,K42/K$41*100)</f>
        <v>1E-09</v>
      </c>
      <c r="M42" s="36">
        <v>3000</v>
      </c>
      <c r="N42" s="42">
        <f>IF(M41&lt;0.00001,100,M42/M$41*100)</f>
        <v>100</v>
      </c>
      <c r="O42" s="27">
        <f>K42+M42</f>
        <v>3000.00000001</v>
      </c>
      <c r="P42" s="42">
        <f>IF(O41&lt;0.00001,100,O42/O$41*100)</f>
        <v>299.9999996410001</v>
      </c>
      <c r="Q42" s="27">
        <f>O73-(Q31+Q32*2)</f>
        <v>2011.268220436402</v>
      </c>
      <c r="R42" s="42">
        <f>IF(Q41&lt;0.00001,100,Q42/Q$41*100)</f>
        <v>53.576201683389826</v>
      </c>
    </row>
    <row r="43" spans="1:18" s="10" customFormat="1" ht="15" customHeight="1">
      <c r="A43" s="5"/>
      <c r="B43" s="28" t="s">
        <v>161</v>
      </c>
      <c r="C43" s="9"/>
      <c r="D43" s="35">
        <v>22</v>
      </c>
      <c r="E43" s="9"/>
      <c r="F43" s="9"/>
      <c r="G43" s="9"/>
      <c r="H43" s="9"/>
      <c r="I43" s="9"/>
      <c r="J43" s="9"/>
      <c r="K43" s="26">
        <f>K41+K42</f>
        <v>1000.00000001</v>
      </c>
      <c r="L43" s="29">
        <f>(K24*$C24+K25*$C25+K26*$C26+K27*$C27+K28*$C28+K29*$C29+K30*$C30+K31*$C31+K32*$C32+K33*$C33+K34*$C34+K35*$C35+K36*$C36+$C37+K38*$C38+K39*$C39+K40*$C40+K42*$C42)/K43</f>
        <v>16.043000049685123</v>
      </c>
      <c r="M43" s="26">
        <f>M41+M42</f>
        <v>3000.00000001</v>
      </c>
      <c r="N43" s="29">
        <f>(M24*$C24+M25*$C25+M26*$C26+M27*$C27+M28*$C28+M29*$C29+M30*$C30+M31*$C31+M32*$C32+M33*$C33+M34*$C34+M35*$C35+M36*$C36+$C37+M38*$C38+M39*$C39+M40*$C40+M42*$C42)/M43</f>
        <v>18.01499999993995</v>
      </c>
      <c r="O43" s="26">
        <f>O41+O42</f>
        <v>4000.0000012099995</v>
      </c>
      <c r="P43" s="29">
        <f>(O24*$C24+O25*$C25+O26*$C26+O27*$C27+O28*$C28+O29*$C29+O30*$C30+O31*$C31+O32*$C32+O33*$C33+O34*$C34+O35*$C35+O36*$C36+$C37+O38*$C38+O39*$C39+O40*$C40+O42*$C42)/O43</f>
        <v>17.522000007160983</v>
      </c>
      <c r="Q43" s="26">
        <f>Q41+Q42</f>
        <v>5765.301088092926</v>
      </c>
      <c r="R43" s="29">
        <f>(Q24*$C24+Q25*$C25+Q26*$C26+Q27*$C27+Q28*$C28+Q29*$C29+Q30*$C30+Q31*$C31+Q32*$C32+Q33*$C33+Q34*$C34+Q35*$C35+Q36*$C36+$C37+Q38*$C38+Q39*$C39+Q40*$C40+Q42*$C42)/Q43</f>
        <v>12.156885661944315</v>
      </c>
    </row>
    <row r="44" spans="2:18" ht="15" customHeight="1">
      <c r="B44" s="19" t="s">
        <v>162</v>
      </c>
      <c r="C44" s="19" t="s">
        <v>163</v>
      </c>
      <c r="D44" s="35">
        <v>23</v>
      </c>
      <c r="E44" s="11"/>
      <c r="F44" s="11"/>
      <c r="G44" s="11"/>
      <c r="H44" s="11"/>
      <c r="I44" s="11"/>
      <c r="J44" s="11"/>
      <c r="K44" s="30">
        <f>L43*K43</f>
        <v>16043.000049845554</v>
      </c>
      <c r="L44" s="31"/>
      <c r="M44" s="30">
        <f>N43*M43</f>
        <v>54044.99999999999</v>
      </c>
      <c r="N44" s="31"/>
      <c r="O44" s="30">
        <f>P43*O43</f>
        <v>70088.00004984555</v>
      </c>
      <c r="P44" s="31"/>
      <c r="Q44" s="30">
        <f>R43*Q43</f>
        <v>70088.10613462885</v>
      </c>
      <c r="R44" s="31"/>
    </row>
    <row r="45" spans="2:18" ht="15" customHeight="1">
      <c r="B45" s="11"/>
      <c r="C45" s="11"/>
      <c r="D45" s="35">
        <v>24</v>
      </c>
      <c r="E45" s="11"/>
      <c r="F45" s="11"/>
      <c r="G45" s="11"/>
      <c r="H45" s="11"/>
      <c r="I45" s="11"/>
      <c r="J45" s="11"/>
      <c r="K45" s="46" t="s">
        <v>164</v>
      </c>
      <c r="L45" s="46" t="s">
        <v>165</v>
      </c>
      <c r="M45" s="46" t="s">
        <v>164</v>
      </c>
      <c r="N45" s="46" t="s">
        <v>165</v>
      </c>
      <c r="O45" s="46" t="s">
        <v>164</v>
      </c>
      <c r="P45" s="46" t="s">
        <v>165</v>
      </c>
      <c r="Q45" s="46" t="s">
        <v>164</v>
      </c>
      <c r="R45" s="46" t="s">
        <v>165</v>
      </c>
    </row>
    <row r="46" spans="2:18" ht="15" customHeight="1">
      <c r="B46" s="32" t="str">
        <f aca="true" t="shared" si="5" ref="B46:B62">CONCATENATE(B24,"&amp;V/L")</f>
        <v>CH4&amp;V/L</v>
      </c>
      <c r="C46" s="19" t="s">
        <v>158</v>
      </c>
      <c r="D46" s="35">
        <v>25</v>
      </c>
      <c r="E46" s="11"/>
      <c r="F46" s="11"/>
      <c r="G46" s="11"/>
      <c r="H46" s="11"/>
      <c r="I46" s="11"/>
      <c r="J46" s="11"/>
      <c r="K46" s="30">
        <f aca="true" t="shared" si="6" ref="K46:K62">K24</f>
        <v>1000</v>
      </c>
      <c r="L46" s="36">
        <v>1E-08</v>
      </c>
      <c r="M46" s="30">
        <f aca="true" t="shared" si="7" ref="M46:M62">M24</f>
        <v>1E-18</v>
      </c>
      <c r="N46" s="36">
        <v>1E-08</v>
      </c>
      <c r="O46" s="30">
        <f aca="true" t="shared" si="8" ref="O46:O62">O24</f>
        <v>1000</v>
      </c>
      <c r="P46" s="36">
        <v>1E-08</v>
      </c>
      <c r="Q46" s="30">
        <f aca="true" t="shared" si="9" ref="Q46:Q62">Q24</f>
        <v>117.3494586435366</v>
      </c>
      <c r="R46" s="36">
        <v>1E-08</v>
      </c>
    </row>
    <row r="47" spans="2:18" ht="15" customHeight="1">
      <c r="B47" s="32" t="str">
        <f t="shared" si="5"/>
        <v>C2H6&amp;V/L</v>
      </c>
      <c r="C47" s="19" t="s">
        <v>158</v>
      </c>
      <c r="D47" s="35">
        <v>26</v>
      </c>
      <c r="E47" s="11"/>
      <c r="F47" s="11"/>
      <c r="G47" s="11"/>
      <c r="H47" s="11"/>
      <c r="I47" s="11"/>
      <c r="J47" s="11"/>
      <c r="K47" s="30">
        <f t="shared" si="6"/>
        <v>1.0000000000000001E-07</v>
      </c>
      <c r="L47" s="36">
        <v>1E-08</v>
      </c>
      <c r="M47" s="30">
        <f t="shared" si="7"/>
        <v>1E-18</v>
      </c>
      <c r="N47" s="36">
        <v>1E-08</v>
      </c>
      <c r="O47" s="30">
        <f t="shared" si="8"/>
        <v>1.0000000000100001E-07</v>
      </c>
      <c r="P47" s="36">
        <v>1E-08</v>
      </c>
      <c r="Q47" s="30">
        <f t="shared" si="9"/>
        <v>1E-08</v>
      </c>
      <c r="R47" s="36">
        <v>1E-08</v>
      </c>
    </row>
    <row r="48" spans="2:18" ht="15" customHeight="1">
      <c r="B48" s="32" t="str">
        <f t="shared" si="5"/>
        <v>C3H8&amp;V/L</v>
      </c>
      <c r="C48" s="19" t="s">
        <v>158</v>
      </c>
      <c r="D48" s="35">
        <v>27</v>
      </c>
      <c r="E48" s="11"/>
      <c r="F48" s="11"/>
      <c r="G48" s="11"/>
      <c r="H48" s="11"/>
      <c r="I48" s="11"/>
      <c r="J48" s="11"/>
      <c r="K48" s="30">
        <f t="shared" si="6"/>
        <v>1.0000000000000001E-07</v>
      </c>
      <c r="L48" s="36">
        <v>1E-08</v>
      </c>
      <c r="M48" s="30">
        <f t="shared" si="7"/>
        <v>1E-18</v>
      </c>
      <c r="N48" s="36">
        <v>1E-08</v>
      </c>
      <c r="O48" s="30">
        <f t="shared" si="8"/>
        <v>1.0000000000100001E-07</v>
      </c>
      <c r="P48" s="36">
        <v>1E-08</v>
      </c>
      <c r="Q48" s="30">
        <f t="shared" si="9"/>
        <v>1E-08</v>
      </c>
      <c r="R48" s="36">
        <v>1E-08</v>
      </c>
    </row>
    <row r="49" spans="2:18" ht="15" customHeight="1">
      <c r="B49" s="32" t="str">
        <f t="shared" si="5"/>
        <v>C4H10&amp;V/L</v>
      </c>
      <c r="C49" s="19" t="s">
        <v>158</v>
      </c>
      <c r="D49" s="35">
        <v>28</v>
      </c>
      <c r="E49" s="11"/>
      <c r="F49" s="11"/>
      <c r="G49" s="11"/>
      <c r="H49" s="11"/>
      <c r="I49" s="11"/>
      <c r="J49" s="11"/>
      <c r="K49" s="30">
        <f t="shared" si="6"/>
        <v>1.0000000000000001E-07</v>
      </c>
      <c r="L49" s="36">
        <v>1E-08</v>
      </c>
      <c r="M49" s="30">
        <f t="shared" si="7"/>
        <v>1E-18</v>
      </c>
      <c r="N49" s="36">
        <v>1E-08</v>
      </c>
      <c r="O49" s="30">
        <f t="shared" si="8"/>
        <v>1.0000000000100001E-07</v>
      </c>
      <c r="P49" s="36">
        <v>1E-08</v>
      </c>
      <c r="Q49" s="30">
        <f t="shared" si="9"/>
        <v>1E-08</v>
      </c>
      <c r="R49" s="36">
        <v>1E-08</v>
      </c>
    </row>
    <row r="50" spans="2:18" ht="15" customHeight="1">
      <c r="B50" s="32" t="str">
        <f t="shared" si="5"/>
        <v>C5H12&amp;V/L</v>
      </c>
      <c r="C50" s="19" t="s">
        <v>158</v>
      </c>
      <c r="D50" s="35">
        <v>29</v>
      </c>
      <c r="E50" s="11"/>
      <c r="F50" s="11"/>
      <c r="G50" s="11"/>
      <c r="H50" s="11"/>
      <c r="I50" s="11"/>
      <c r="J50" s="11"/>
      <c r="K50" s="30">
        <f t="shared" si="6"/>
        <v>1.0000000000000001E-07</v>
      </c>
      <c r="L50" s="36">
        <v>1E-08</v>
      </c>
      <c r="M50" s="30">
        <f t="shared" si="7"/>
        <v>1E-18</v>
      </c>
      <c r="N50" s="36">
        <v>1E-08</v>
      </c>
      <c r="O50" s="30">
        <f t="shared" si="8"/>
        <v>1.0000000000100001E-07</v>
      </c>
      <c r="P50" s="36">
        <v>1E-08</v>
      </c>
      <c r="Q50" s="30">
        <f t="shared" si="9"/>
        <v>1E-08</v>
      </c>
      <c r="R50" s="36">
        <v>1E-08</v>
      </c>
    </row>
    <row r="51" spans="2:18" ht="15" customHeight="1">
      <c r="B51" s="32" t="str">
        <f t="shared" si="5"/>
        <v>C6H14&amp;V/L</v>
      </c>
      <c r="C51" s="19" t="s">
        <v>158</v>
      </c>
      <c r="D51" s="35">
        <v>30</v>
      </c>
      <c r="E51" s="11"/>
      <c r="F51" s="11"/>
      <c r="G51" s="11"/>
      <c r="H51" s="11"/>
      <c r="I51" s="11"/>
      <c r="J51" s="11"/>
      <c r="K51" s="30">
        <f t="shared" si="6"/>
        <v>1.0000000000000001E-07</v>
      </c>
      <c r="L51" s="36">
        <v>1E-08</v>
      </c>
      <c r="M51" s="30">
        <f t="shared" si="7"/>
        <v>1E-18</v>
      </c>
      <c r="N51" s="36">
        <v>1E-08</v>
      </c>
      <c r="O51" s="30">
        <f t="shared" si="8"/>
        <v>1.0000000000100001E-07</v>
      </c>
      <c r="P51" s="36">
        <v>1E-08</v>
      </c>
      <c r="Q51" s="30">
        <f t="shared" si="9"/>
        <v>1E-08</v>
      </c>
      <c r="R51" s="36">
        <v>1E-08</v>
      </c>
    </row>
    <row r="52" spans="2:18" ht="15" customHeight="1">
      <c r="B52" s="32" t="str">
        <f t="shared" si="5"/>
        <v>H2&amp;V/L</v>
      </c>
      <c r="C52" s="19" t="s">
        <v>158</v>
      </c>
      <c r="D52" s="35">
        <v>31</v>
      </c>
      <c r="E52" s="11"/>
      <c r="F52" s="11"/>
      <c r="G52" s="11"/>
      <c r="H52" s="11"/>
      <c r="I52" s="11"/>
      <c r="J52" s="11"/>
      <c r="K52" s="30">
        <f t="shared" si="6"/>
        <v>1.0000000000000001E-07</v>
      </c>
      <c r="L52" s="36">
        <v>1E-08</v>
      </c>
      <c r="M52" s="30">
        <f t="shared" si="7"/>
        <v>1E-18</v>
      </c>
      <c r="N52" s="36">
        <v>1E-08</v>
      </c>
      <c r="O52" s="30">
        <f t="shared" si="8"/>
        <v>1.0000000000100001E-07</v>
      </c>
      <c r="P52" s="36">
        <v>1E-08</v>
      </c>
      <c r="Q52" s="30">
        <f t="shared" si="9"/>
        <v>2754.032865086525</v>
      </c>
      <c r="R52" s="36">
        <v>1E-08</v>
      </c>
    </row>
    <row r="53" spans="2:18" ht="15" customHeight="1">
      <c r="B53" s="32" t="str">
        <f t="shared" si="5"/>
        <v>CO&amp;V/L</v>
      </c>
      <c r="C53" s="19" t="s">
        <v>158</v>
      </c>
      <c r="D53" s="35">
        <v>32</v>
      </c>
      <c r="E53" s="11"/>
      <c r="F53" s="11"/>
      <c r="G53" s="11"/>
      <c r="H53" s="11"/>
      <c r="I53" s="11"/>
      <c r="J53" s="11"/>
      <c r="K53" s="30">
        <f t="shared" si="6"/>
        <v>1.0000000000000001E-07</v>
      </c>
      <c r="L53" s="36">
        <v>1E-08</v>
      </c>
      <c r="M53" s="30">
        <f t="shared" si="7"/>
        <v>1E-18</v>
      </c>
      <c r="N53" s="36">
        <v>1E-08</v>
      </c>
      <c r="O53" s="30">
        <f t="shared" si="8"/>
        <v>1.0000000000100001E-07</v>
      </c>
      <c r="P53" s="36">
        <v>1E-08</v>
      </c>
      <c r="Q53" s="30">
        <f t="shared" si="9"/>
        <v>776.5693071393291</v>
      </c>
      <c r="R53" s="36">
        <v>1E-08</v>
      </c>
    </row>
    <row r="54" spans="2:18" ht="15" customHeight="1">
      <c r="B54" s="32" t="str">
        <f t="shared" si="5"/>
        <v>CO2&amp;V/L</v>
      </c>
      <c r="C54" s="19" t="s">
        <v>158</v>
      </c>
      <c r="D54" s="35">
        <v>33</v>
      </c>
      <c r="E54" s="11"/>
      <c r="F54" s="11"/>
      <c r="G54" s="11"/>
      <c r="H54" s="11"/>
      <c r="I54" s="11"/>
      <c r="J54" s="11"/>
      <c r="K54" s="30">
        <f t="shared" si="6"/>
        <v>1.0000000000000001E-07</v>
      </c>
      <c r="L54" s="36">
        <v>1E-08</v>
      </c>
      <c r="M54" s="30">
        <f t="shared" si="7"/>
        <v>1E-18</v>
      </c>
      <c r="N54" s="36">
        <v>1E-08</v>
      </c>
      <c r="O54" s="30">
        <f t="shared" si="8"/>
        <v>1.0000000000100001E-07</v>
      </c>
      <c r="P54" s="36">
        <v>1E-08</v>
      </c>
      <c r="Q54" s="30">
        <f t="shared" si="9"/>
        <v>106.08123651713434</v>
      </c>
      <c r="R54" s="36">
        <v>1E-08</v>
      </c>
    </row>
    <row r="55" spans="2:18" ht="15" customHeight="1">
      <c r="B55" s="32" t="str">
        <f t="shared" si="5"/>
        <v>N2&amp;V/L</v>
      </c>
      <c r="C55" s="19" t="s">
        <v>158</v>
      </c>
      <c r="D55" s="35">
        <v>34</v>
      </c>
      <c r="E55" s="11"/>
      <c r="F55" s="11"/>
      <c r="G55" s="11"/>
      <c r="H55" s="11"/>
      <c r="I55" s="11"/>
      <c r="J55" s="11"/>
      <c r="K55" s="30">
        <f t="shared" si="6"/>
        <v>1.0000000000000001E-07</v>
      </c>
      <c r="L55" s="36">
        <v>1E-08</v>
      </c>
      <c r="M55" s="30">
        <f t="shared" si="7"/>
        <v>1E-18</v>
      </c>
      <c r="N55" s="36">
        <v>1E-08</v>
      </c>
      <c r="O55" s="30">
        <f t="shared" si="8"/>
        <v>1.0000000000100001E-07</v>
      </c>
      <c r="P55" s="36">
        <v>1E-08</v>
      </c>
      <c r="Q55" s="30">
        <f t="shared" si="9"/>
        <v>1.0000000000200001E-07</v>
      </c>
      <c r="R55" s="36">
        <v>1E-08</v>
      </c>
    </row>
    <row r="56" spans="2:18" ht="15" customHeight="1">
      <c r="B56" s="32" t="str">
        <f t="shared" si="5"/>
        <v>O2&amp;V/L</v>
      </c>
      <c r="C56" s="19" t="s">
        <v>158</v>
      </c>
      <c r="D56" s="35">
        <v>35</v>
      </c>
      <c r="E56" s="11"/>
      <c r="F56" s="11"/>
      <c r="G56" s="11"/>
      <c r="H56" s="11"/>
      <c r="I56" s="11"/>
      <c r="J56" s="11"/>
      <c r="K56" s="30">
        <f t="shared" si="6"/>
        <v>1.0000000000000001E-07</v>
      </c>
      <c r="L56" s="36">
        <v>1E-08</v>
      </c>
      <c r="M56" s="30">
        <f t="shared" si="7"/>
        <v>1E-18</v>
      </c>
      <c r="N56" s="36">
        <v>1E-08</v>
      </c>
      <c r="O56" s="30">
        <f t="shared" si="8"/>
        <v>1.0000000000100001E-07</v>
      </c>
      <c r="P56" s="36">
        <v>1E-08</v>
      </c>
      <c r="Q56" s="30">
        <f t="shared" si="9"/>
        <v>1E-08</v>
      </c>
      <c r="R56" s="36">
        <v>1E-08</v>
      </c>
    </row>
    <row r="57" spans="2:18" ht="15" customHeight="1">
      <c r="B57" s="32" t="str">
        <f t="shared" si="5"/>
        <v>Ar&amp;V/L</v>
      </c>
      <c r="C57" s="19" t="s">
        <v>158</v>
      </c>
      <c r="D57" s="35">
        <v>36</v>
      </c>
      <c r="E57" s="11"/>
      <c r="F57" s="11"/>
      <c r="G57" s="11"/>
      <c r="H57" s="11"/>
      <c r="I57" s="11"/>
      <c r="J57" s="11"/>
      <c r="K57" s="30">
        <f t="shared" si="6"/>
        <v>1.0000000000000001E-07</v>
      </c>
      <c r="L57" s="36">
        <v>1E-08</v>
      </c>
      <c r="M57" s="30">
        <f t="shared" si="7"/>
        <v>1E-18</v>
      </c>
      <c r="N57" s="36">
        <v>1E-08</v>
      </c>
      <c r="O57" s="30">
        <f t="shared" si="8"/>
        <v>1.0000000000100001E-07</v>
      </c>
      <c r="P57" s="36">
        <v>1E-08</v>
      </c>
      <c r="Q57" s="30">
        <f t="shared" si="9"/>
        <v>1.0000000000200001E-07</v>
      </c>
      <c r="R57" s="36">
        <v>1E-08</v>
      </c>
    </row>
    <row r="58" spans="2:18" ht="15" customHeight="1">
      <c r="B58" s="32" t="str">
        <f t="shared" si="5"/>
        <v>CH3OH&amp;V/L</v>
      </c>
      <c r="C58" s="19" t="s">
        <v>158</v>
      </c>
      <c r="D58" s="35">
        <v>37</v>
      </c>
      <c r="E58" s="11"/>
      <c r="F58" s="11"/>
      <c r="G58" s="11"/>
      <c r="H58" s="11"/>
      <c r="I58" s="11"/>
      <c r="J58" s="11"/>
      <c r="K58" s="30">
        <f t="shared" si="6"/>
        <v>1.0000000000000001E-07</v>
      </c>
      <c r="L58" s="36">
        <v>1E-08</v>
      </c>
      <c r="M58" s="30">
        <f t="shared" si="7"/>
        <v>1E-18</v>
      </c>
      <c r="N58" s="36">
        <v>1E-08</v>
      </c>
      <c r="O58" s="30">
        <f t="shared" si="8"/>
        <v>1.0000000000100001E-07</v>
      </c>
      <c r="P58" s="36">
        <v>1E-08</v>
      </c>
      <c r="Q58" s="30">
        <f t="shared" si="9"/>
        <v>1E-08</v>
      </c>
      <c r="R58" s="36">
        <v>1E-08</v>
      </c>
    </row>
    <row r="59" spans="2:18" ht="15" customHeight="1">
      <c r="B59" s="32" t="str">
        <f t="shared" si="5"/>
        <v>&amp;V/L</v>
      </c>
      <c r="C59" s="19" t="s">
        <v>158</v>
      </c>
      <c r="D59" s="35">
        <v>38</v>
      </c>
      <c r="E59" s="11"/>
      <c r="F59" s="11"/>
      <c r="G59" s="11"/>
      <c r="H59" s="11"/>
      <c r="I59" s="11"/>
      <c r="J59" s="11"/>
      <c r="K59" s="30">
        <f t="shared" si="6"/>
        <v>0</v>
      </c>
      <c r="L59" s="36">
        <v>1E-08</v>
      </c>
      <c r="M59" s="30">
        <f t="shared" si="7"/>
        <v>0</v>
      </c>
      <c r="N59" s="36">
        <v>1E-08</v>
      </c>
      <c r="O59" s="30">
        <f t="shared" si="8"/>
        <v>0</v>
      </c>
      <c r="P59" s="36">
        <v>1E-08</v>
      </c>
      <c r="Q59" s="30">
        <f t="shared" si="9"/>
        <v>0</v>
      </c>
      <c r="R59" s="36">
        <v>1E-08</v>
      </c>
    </row>
    <row r="60" spans="2:18" ht="15" customHeight="1">
      <c r="B60" s="32" t="str">
        <f t="shared" si="5"/>
        <v>&amp;V/L</v>
      </c>
      <c r="C60" s="19" t="s">
        <v>158</v>
      </c>
      <c r="D60" s="35">
        <v>39</v>
      </c>
      <c r="E60" s="11"/>
      <c r="F60" s="11"/>
      <c r="G60" s="11"/>
      <c r="H60" s="11"/>
      <c r="I60" s="11"/>
      <c r="J60" s="11"/>
      <c r="K60" s="30">
        <f t="shared" si="6"/>
        <v>0</v>
      </c>
      <c r="L60" s="36">
        <v>1E-08</v>
      </c>
      <c r="M60" s="30">
        <f t="shared" si="7"/>
        <v>0</v>
      </c>
      <c r="N60" s="36">
        <v>1E-08</v>
      </c>
      <c r="O60" s="30">
        <f t="shared" si="8"/>
        <v>0</v>
      </c>
      <c r="P60" s="36">
        <v>1E-08</v>
      </c>
      <c r="Q60" s="30">
        <f t="shared" si="9"/>
        <v>0</v>
      </c>
      <c r="R60" s="36">
        <v>1E-08</v>
      </c>
    </row>
    <row r="61" spans="2:18" ht="15" customHeight="1">
      <c r="B61" s="32" t="str">
        <f t="shared" si="5"/>
        <v>&amp;V/L</v>
      </c>
      <c r="C61" s="19" t="s">
        <v>158</v>
      </c>
      <c r="D61" s="35">
        <v>40</v>
      </c>
      <c r="E61" s="11"/>
      <c r="F61" s="11"/>
      <c r="G61" s="11"/>
      <c r="H61" s="11"/>
      <c r="I61" s="11"/>
      <c r="J61" s="11"/>
      <c r="K61" s="30">
        <f t="shared" si="6"/>
        <v>0</v>
      </c>
      <c r="L61" s="36">
        <v>1E-08</v>
      </c>
      <c r="M61" s="30">
        <f t="shared" si="7"/>
        <v>0</v>
      </c>
      <c r="N61" s="36">
        <v>1E-08</v>
      </c>
      <c r="O61" s="30">
        <f t="shared" si="8"/>
        <v>0</v>
      </c>
      <c r="P61" s="36">
        <v>1E-08</v>
      </c>
      <c r="Q61" s="30">
        <f t="shared" si="9"/>
        <v>0</v>
      </c>
      <c r="R61" s="36">
        <v>1E-08</v>
      </c>
    </row>
    <row r="62" spans="2:18" ht="15" customHeight="1">
      <c r="B62" s="32" t="str">
        <f t="shared" si="5"/>
        <v>&amp;V/L</v>
      </c>
      <c r="C62" s="19" t="s">
        <v>158</v>
      </c>
      <c r="D62" s="35">
        <v>41</v>
      </c>
      <c r="E62" s="11"/>
      <c r="F62" s="11"/>
      <c r="G62" s="11"/>
      <c r="H62" s="11"/>
      <c r="I62" s="11"/>
      <c r="J62" s="11"/>
      <c r="K62" s="30">
        <f t="shared" si="6"/>
        <v>0</v>
      </c>
      <c r="L62" s="36">
        <v>1E-08</v>
      </c>
      <c r="M62" s="30">
        <f t="shared" si="7"/>
        <v>0</v>
      </c>
      <c r="N62" s="36">
        <v>1E-08</v>
      </c>
      <c r="O62" s="30">
        <f t="shared" si="8"/>
        <v>0</v>
      </c>
      <c r="P62" s="36">
        <v>1E-08</v>
      </c>
      <c r="Q62" s="30">
        <f t="shared" si="9"/>
        <v>0</v>
      </c>
      <c r="R62" s="36">
        <v>1E-08</v>
      </c>
    </row>
    <row r="63" spans="2:18" ht="15" customHeight="1">
      <c r="B63" s="32" t="s">
        <v>166</v>
      </c>
      <c r="C63" s="19"/>
      <c r="D63" s="35">
        <v>42</v>
      </c>
      <c r="E63" s="11"/>
      <c r="F63" s="11"/>
      <c r="G63" s="11"/>
      <c r="H63" s="11"/>
      <c r="I63" s="11"/>
      <c r="J63" s="11"/>
      <c r="K63" s="37">
        <f aca="true" t="shared" si="10" ref="K63:R63">SUM(K46:K62)</f>
        <v>1000.0000011999996</v>
      </c>
      <c r="L63" s="38">
        <f t="shared" si="10"/>
        <v>1.7000000000000004E-07</v>
      </c>
      <c r="M63" s="37">
        <f t="shared" si="10"/>
        <v>1.3000000000000005E-17</v>
      </c>
      <c r="N63" s="38">
        <f t="shared" si="10"/>
        <v>1.7000000000000004E-07</v>
      </c>
      <c r="O63" s="37">
        <f t="shared" si="10"/>
        <v>1000.0000011999996</v>
      </c>
      <c r="P63" s="38">
        <f t="shared" si="10"/>
        <v>1.7000000000000004E-07</v>
      </c>
      <c r="Q63" s="37">
        <f t="shared" si="10"/>
        <v>3754.032867656524</v>
      </c>
      <c r="R63" s="38">
        <f t="shared" si="10"/>
        <v>1.7000000000000004E-07</v>
      </c>
    </row>
    <row r="64" spans="2:18" ht="15" customHeight="1">
      <c r="B64" s="32" t="str">
        <f>CONCATENATE(B42,"&amp;V/L")</f>
        <v>H2O&amp;V/L</v>
      </c>
      <c r="C64" s="19" t="s">
        <v>158</v>
      </c>
      <c r="D64" s="35">
        <v>43</v>
      </c>
      <c r="E64" s="11"/>
      <c r="F64" s="11"/>
      <c r="G64" s="11"/>
      <c r="H64" s="11"/>
      <c r="I64" s="11"/>
      <c r="J64" s="11"/>
      <c r="K64" s="39">
        <v>1E-08</v>
      </c>
      <c r="L64" s="39">
        <v>1E-08</v>
      </c>
      <c r="M64" s="30">
        <f>M42</f>
        <v>3000</v>
      </c>
      <c r="N64" s="39">
        <v>1E-08</v>
      </c>
      <c r="O64" s="30">
        <f>O42</f>
        <v>3000.00000001</v>
      </c>
      <c r="P64" s="39">
        <v>1E-08</v>
      </c>
      <c r="Q64" s="30">
        <f>Q42</f>
        <v>2011.268220436402</v>
      </c>
      <c r="R64" s="39">
        <v>1E-08</v>
      </c>
    </row>
    <row r="65" spans="2:18" ht="15" customHeight="1">
      <c r="B65" s="19" t="s">
        <v>167</v>
      </c>
      <c r="C65" s="19" t="s">
        <v>158</v>
      </c>
      <c r="D65" s="35">
        <v>44</v>
      </c>
      <c r="E65" s="11"/>
      <c r="F65" s="11"/>
      <c r="G65" s="11"/>
      <c r="H65" s="11"/>
      <c r="I65" s="11"/>
      <c r="J65" s="11"/>
      <c r="K65" s="30">
        <f aca="true" t="shared" si="11" ref="K65:R65">K63+K64</f>
        <v>1000.0000012099996</v>
      </c>
      <c r="L65" s="30">
        <f t="shared" si="11"/>
        <v>1.8000000000000005E-07</v>
      </c>
      <c r="M65" s="30">
        <f t="shared" si="11"/>
        <v>3000</v>
      </c>
      <c r="N65" s="30">
        <f t="shared" si="11"/>
        <v>1.8000000000000005E-07</v>
      </c>
      <c r="O65" s="30">
        <f t="shared" si="11"/>
        <v>4000.0000012099995</v>
      </c>
      <c r="P65" s="30">
        <f t="shared" si="11"/>
        <v>1.8000000000000005E-07</v>
      </c>
      <c r="Q65" s="30">
        <f t="shared" si="11"/>
        <v>5765.301088092926</v>
      </c>
      <c r="R65" s="30">
        <f t="shared" si="11"/>
        <v>1.8000000000000005E-07</v>
      </c>
    </row>
    <row r="66" spans="2:18" ht="15" customHeight="1">
      <c r="B66" s="32" t="s">
        <v>168</v>
      </c>
      <c r="C66" s="33" t="s">
        <v>169</v>
      </c>
      <c r="D66" s="35">
        <v>45</v>
      </c>
      <c r="E66" s="12"/>
      <c r="F66" s="12"/>
      <c r="G66" s="12"/>
      <c r="H66" s="12"/>
      <c r="I66" s="12"/>
      <c r="J66" s="12"/>
      <c r="K66" s="43">
        <v>3.3</v>
      </c>
      <c r="L66" s="34">
        <f>K66/0.101325</f>
        <v>32.56846780162842</v>
      </c>
      <c r="M66" s="43">
        <v>4.1</v>
      </c>
      <c r="N66" s="34">
        <f>M66/0.101325</f>
        <v>40.463853935356525</v>
      </c>
      <c r="O66" s="43">
        <v>2.8</v>
      </c>
      <c r="P66" s="34">
        <f>O66/0.101325</f>
        <v>27.63385146804836</v>
      </c>
      <c r="Q66" s="43">
        <v>2</v>
      </c>
      <c r="R66" s="34">
        <f>Q66/0.101325</f>
        <v>19.738465334320257</v>
      </c>
    </row>
    <row r="67" spans="2:18" ht="15" customHeight="1">
      <c r="B67" s="32"/>
      <c r="C67" s="19"/>
      <c r="D67" s="35">
        <v>46</v>
      </c>
      <c r="E67" s="12"/>
      <c r="F67" s="12"/>
      <c r="G67" s="12"/>
      <c r="H67" s="12"/>
      <c r="I67" s="12"/>
      <c r="J67" s="12"/>
      <c r="K67" s="12"/>
      <c r="L67" s="12"/>
      <c r="M67" s="12"/>
      <c r="N67" s="12"/>
      <c r="O67" s="12"/>
      <c r="P67" s="34"/>
      <c r="Q67" s="12"/>
      <c r="R67" s="34"/>
    </row>
    <row r="68" spans="2:18" ht="15" customHeight="1">
      <c r="B68" s="32" t="s">
        <v>170</v>
      </c>
      <c r="C68" s="22" t="s">
        <v>171</v>
      </c>
      <c r="D68" s="35">
        <v>47</v>
      </c>
      <c r="E68" s="13"/>
      <c r="F68" s="13"/>
      <c r="G68" s="13"/>
      <c r="H68" s="13"/>
      <c r="I68" s="13"/>
      <c r="J68" s="13"/>
      <c r="K68" s="36">
        <v>25</v>
      </c>
      <c r="L68" s="27">
        <f>K68+273.15</f>
        <v>298.15</v>
      </c>
      <c r="M68" s="36">
        <v>350</v>
      </c>
      <c r="N68" s="27">
        <f>M68+273.15</f>
        <v>623.15</v>
      </c>
      <c r="O68" s="36">
        <v>300</v>
      </c>
      <c r="P68" s="27">
        <f>O68+273.15</f>
        <v>573.15</v>
      </c>
      <c r="Q68" s="36">
        <v>875</v>
      </c>
      <c r="R68" s="27">
        <f>Q68+273.15</f>
        <v>1148.15</v>
      </c>
    </row>
    <row r="69" spans="2:18" ht="15" customHeight="1">
      <c r="B69" s="32" t="s">
        <v>172</v>
      </c>
      <c r="C69" s="22" t="s">
        <v>171</v>
      </c>
      <c r="D69" s="35">
        <v>48</v>
      </c>
      <c r="E69" s="13"/>
      <c r="F69" s="13"/>
      <c r="G69" s="13"/>
      <c r="H69" s="13"/>
      <c r="I69" s="13"/>
      <c r="J69" s="13"/>
      <c r="K69" s="13"/>
      <c r="L69" s="13"/>
      <c r="M69" s="13"/>
      <c r="N69" s="13"/>
      <c r="O69" s="13"/>
      <c r="P69" s="27"/>
      <c r="Q69" s="36">
        <v>0</v>
      </c>
      <c r="R69" s="27"/>
    </row>
    <row r="70" spans="2:18" ht="15" customHeight="1">
      <c r="B70" s="19"/>
      <c r="C70" s="19"/>
      <c r="D70" s="35">
        <v>49</v>
      </c>
      <c r="E70" s="11"/>
      <c r="F70" s="11"/>
      <c r="G70" s="11"/>
      <c r="H70" s="11"/>
      <c r="I70" s="11"/>
      <c r="J70" s="11"/>
      <c r="K70" s="47" t="s">
        <v>158</v>
      </c>
      <c r="L70" s="54" t="s">
        <v>163</v>
      </c>
      <c r="M70" s="47" t="s">
        <v>158</v>
      </c>
      <c r="N70" s="54" t="s">
        <v>163</v>
      </c>
      <c r="O70" s="47" t="s">
        <v>158</v>
      </c>
      <c r="P70" s="54" t="s">
        <v>163</v>
      </c>
      <c r="Q70" s="47" t="s">
        <v>158</v>
      </c>
      <c r="R70" s="54" t="s">
        <v>163</v>
      </c>
    </row>
    <row r="71" spans="2:18" ht="15" customHeight="1">
      <c r="B71" s="19" t="s">
        <v>173</v>
      </c>
      <c r="C71" s="14">
        <v>12.011</v>
      </c>
      <c r="D71" s="35">
        <v>50</v>
      </c>
      <c r="E71" s="14"/>
      <c r="F71" s="14"/>
      <c r="G71" s="14"/>
      <c r="H71" s="14"/>
      <c r="I71" s="14"/>
      <c r="J71" s="14"/>
      <c r="K71" s="40">
        <f>$E24*K24+$E25*K25+$E26*K26+$E27*K27+$E28*K28+$E29*K29+$E30*K30+$E31*K31+$E32*K32+$E33*K33+$E34*K34+$E35*K35+$E36*K36+$E37*K37+$E38*K38+$E39*K39+$E40*K40+$E42*K42</f>
        <v>1000.0000023</v>
      </c>
      <c r="L71" s="48">
        <f aca="true" t="shared" si="12" ref="L71:L76">K71*$C71</f>
        <v>12011.0000276253</v>
      </c>
      <c r="M71" s="40">
        <f>$E24*M24+$E25*M25+$E26*M26+$E27*M27+$E28*M28+$E29*M29+$E30*M30+$E31*M31+$E32*M32+$E33*M33+$E34*M34+$E35*M35+$E36*M36+$E37*M37+$E38*M38+$E39*M39+$E40*M40+$E42*M42</f>
        <v>2.4000000000000005E-17</v>
      </c>
      <c r="N71" s="48">
        <f aca="true" t="shared" si="13" ref="N71:N76">M71*$C71</f>
        <v>2.8826400000000004E-16</v>
      </c>
      <c r="O71" s="40">
        <f>$E24*O24+$E25*O25+$E26*O26+$E27*O27+$E28*O28+$E29*O29+$E30*O30+$E31*O31+$E32*O32+$E33*O33+$E34*O34+$E35*O35+$E36*O36+$E37*O37+$E38*O38+$E39*O39+$E40*O40+$E42*O42</f>
        <v>1000.0000023</v>
      </c>
      <c r="P71" s="48">
        <f aca="true" t="shared" si="14" ref="P71:P76">O71*$C71</f>
        <v>12011.0000276253</v>
      </c>
      <c r="Q71" s="40">
        <f>$E24*Q24+$E25*Q25+$E26*Q26+$E27*Q27+$E28*Q28+$E29*Q29+$E30*Q30+$E31*Q31+$E32*Q32+$E33*Q33+$E34*Q34+$E35*Q35+$E36*Q36+$E37*Q37+$E38*Q38+$E39*Q39+$E40*Q40+$E42*Q42</f>
        <v>1000.0000025100001</v>
      </c>
      <c r="R71" s="48">
        <f aca="true" t="shared" si="15" ref="R71:R76">Q71*$C71</f>
        <v>12011.00003014761</v>
      </c>
    </row>
    <row r="72" spans="2:18" ht="15" customHeight="1">
      <c r="B72" s="19" t="s">
        <v>157</v>
      </c>
      <c r="C72" s="14">
        <v>2.016</v>
      </c>
      <c r="D72" s="35">
        <v>51</v>
      </c>
      <c r="E72" s="14"/>
      <c r="F72" s="14"/>
      <c r="G72" s="14"/>
      <c r="H72" s="14"/>
      <c r="I72" s="14"/>
      <c r="J72" s="14"/>
      <c r="K72" s="40">
        <f>$F24*K24+$F25*K25+$F26*K26+$F27*K27+$F28*K28+$F29*K29+$F30*K30+$F31*K31+$F32*K32+$F33*K33+$F34*K34+$F35*K35+$F36*K36+$F37*K37+$F38*K38+$F39*K39+$F40*K40+$F42*K42</f>
        <v>2000.00000281</v>
      </c>
      <c r="L72" s="48">
        <f t="shared" si="12"/>
        <v>4032.00000566496</v>
      </c>
      <c r="M72" s="40">
        <f>$F24*M24+$F25*M25+$F26*M26+$F27*M27+$F28*M28+$F29*M29+$F30*M30+$F31*M31+$F32*M32+$F33*M33+$F34*M34+$F35*M35+$F36*M36+$F37*M37+$F38*M38+$F39*M39+$F40*M40+$F42*M42</f>
        <v>3000</v>
      </c>
      <c r="N72" s="48">
        <f t="shared" si="13"/>
        <v>6048</v>
      </c>
      <c r="O72" s="40">
        <f>$F24*O24+$F25*O25+$F26*O26+$F27*O27+$F28*O28+$F29*O29+$F30*O30+$F31*O31+$F32*O32+$F33*O33+$F34*O34+$F35*O35+$F36*O36+$F37*O37+$F38*O38+$F39*O39+$F40*O40+$F42*O42</f>
        <v>5000.00000281</v>
      </c>
      <c r="P72" s="48">
        <f t="shared" si="14"/>
        <v>10080.00000566496</v>
      </c>
      <c r="Q72" s="40">
        <f>$F24*Q24+$F25*Q25+$F26*Q26+$F27*Q27+$F28*Q28+$F29*Q29+$F30*Q30+$F31*Q31+$F32*Q32+$F33*Q33+$F34*Q34+$F35*Q35+$F36*Q36+$F37*Q37+$F38*Q38+$F39*Q39+$F40*Q40+$F42*Q42</f>
        <v>5000.00000308</v>
      </c>
      <c r="R72" s="48">
        <f t="shared" si="15"/>
        <v>10080.00000620928</v>
      </c>
    </row>
    <row r="73" spans="2:18" ht="15" customHeight="1">
      <c r="B73" s="19" t="s">
        <v>174</v>
      </c>
      <c r="C73" s="14">
        <v>15.9995</v>
      </c>
      <c r="D73" s="35">
        <v>52</v>
      </c>
      <c r="E73" s="14"/>
      <c r="F73" s="14"/>
      <c r="G73" s="14"/>
      <c r="H73" s="14"/>
      <c r="I73" s="14"/>
      <c r="J73" s="14"/>
      <c r="K73" s="27">
        <f>$G24*K24+$G25*K25+$G26*K26+$G27*K27+$G28*K28+$G29*K29+$G30*K30+$G31*K31+$G32*K32+$G33*K33+$G34*K34+$G35*K35+$G36*K36+$G37*K37+$G38*K38+$G39*K39+$G40*K40+$G42*K42</f>
        <v>6.100000000000001E-07</v>
      </c>
      <c r="L73" s="48">
        <f t="shared" si="12"/>
        <v>9.759695E-06</v>
      </c>
      <c r="M73" s="27">
        <f>$G24*M24+$G25*M25+$G26*M26+$G27*M27+$G28*M28+$G29*M29+$G30*M30+$G31*M31+$G32*M32+$G33*M33+$G34*M34+$G35*M35+$G36*M36+$G37*M37+$G38*M38+$G39*M39+$G40*M40+$G42*M42</f>
        <v>3000</v>
      </c>
      <c r="N73" s="48">
        <f t="shared" si="13"/>
        <v>47998.5</v>
      </c>
      <c r="O73" s="27">
        <f>$G24*O24+$G25*O25+$G26*O26+$G27*O27+$G28*O28+$G29*O29+$G30*O30+$G31*O31+$G32*O32+$G33*O33+$G34*O34+$G35*O35+$G36*O36+$G37*O37+$G38*O38+$G39*O39+$G40*O40+$G42*O42</f>
        <v>3000.00000061</v>
      </c>
      <c r="P73" s="48">
        <f t="shared" si="14"/>
        <v>47998.50000975969</v>
      </c>
      <c r="Q73" s="27">
        <f>$G24*Q24+$G25*Q25+$G26*Q26+$G27*Q27+$G28*Q28+$G29*Q29+$G30*Q30+$G31*Q31+$G32*Q32+$G33*Q33+$G34*Q34+$G35*Q35+$G36*Q36+$G37*Q37+$G38*Q38+$G39*Q39+$G40*Q40+$G42*Q42</f>
        <v>3000.00000064</v>
      </c>
      <c r="R73" s="48">
        <f t="shared" si="15"/>
        <v>47998.50001023968</v>
      </c>
    </row>
    <row r="74" spans="2:18" ht="15" customHeight="1">
      <c r="B74" s="19" t="s">
        <v>175</v>
      </c>
      <c r="C74" s="14">
        <v>14.0065</v>
      </c>
      <c r="D74" s="35">
        <v>53</v>
      </c>
      <c r="E74" s="14"/>
      <c r="F74" s="14"/>
      <c r="G74" s="14"/>
      <c r="H74" s="14"/>
      <c r="I74" s="14"/>
      <c r="J74" s="14"/>
      <c r="K74" s="27">
        <f>$H24*K24+$H25*K25+$H26*K26+$H27*K27+$H28*K28+$H29*K29+$H30*K30+$H31*K31+$H32*K32+$H33*K33+$H34*K34+$H35*K35+$H36*K36+$H37*K37+$H38*K38+$H39*K39+$H40*K40+$H42*K42</f>
        <v>2.0000000000000002E-07</v>
      </c>
      <c r="L74" s="48">
        <f t="shared" si="12"/>
        <v>2.8013000000000006E-06</v>
      </c>
      <c r="M74" s="27">
        <f>$H24*M24+$H25*M25+$H26*M26+$H27*M27+$H28*M28+$H29*M29+$H30*M30+$H31*M31+$H32*M32+$H33*M33+$H34*M34+$H35*M35+$H36*M36+$H37*M37+$H38*M38+$H39*M39+$H40*M40+$H42*M42</f>
        <v>2E-18</v>
      </c>
      <c r="N74" s="48">
        <f t="shared" si="13"/>
        <v>2.8013000000000006E-17</v>
      </c>
      <c r="O74" s="27">
        <f>$H24*O24+$H25*O25+$H26*O26+$H27*O27+$H28*O28+$H29*O29+$H30*O30+$H31*O31+$H32*O32+$H33*O33+$H34*O34+$H35*O35+$H36*O36+$H37*O37+$H38*O38+$H39*O39+$H40*O40+$H42*O42</f>
        <v>2.0000000000200002E-07</v>
      </c>
      <c r="P74" s="48">
        <f t="shared" si="14"/>
        <v>2.8013000000280133E-06</v>
      </c>
      <c r="Q74" s="27">
        <f>$H24*Q24+$H25*Q25+$H26*Q26+$H27*Q27+$H28*Q28+$H29*Q29+$H30*Q30+$H31*Q31+$H32*Q32+$H33*Q33+$H34*Q34+$H35*Q35+$H36*Q36+$H37*Q37+$H38*Q38+$H39*Q39+$H40*Q40+$H42*Q42</f>
        <v>2.0000000000400002E-07</v>
      </c>
      <c r="R74" s="48">
        <f t="shared" si="15"/>
        <v>2.8013000000560263E-06</v>
      </c>
    </row>
    <row r="75" spans="2:18" ht="15" customHeight="1">
      <c r="B75" s="19" t="s">
        <v>176</v>
      </c>
      <c r="C75" s="14">
        <v>32.066</v>
      </c>
      <c r="D75" s="35">
        <v>54</v>
      </c>
      <c r="E75" s="14"/>
      <c r="F75" s="14"/>
      <c r="G75" s="14"/>
      <c r="H75" s="14"/>
      <c r="I75" s="14"/>
      <c r="J75" s="14"/>
      <c r="K75" s="26">
        <f>$I24*K24+$I25*K25+$I26*K26+$I27*K27+$I28*K28+$I29*K29+$I30*K30+$I31*K31+$I32*K32+$I33*K33+$I34*K34+$I35*K35+$I36*K36+$I37*K37+$I38*K38+$I39*K39+$I40*K40+$I42*K42</f>
        <v>0</v>
      </c>
      <c r="L75" s="48">
        <f t="shared" si="12"/>
        <v>0</v>
      </c>
      <c r="M75" s="26">
        <f>$I24*M24+$I25*M25+$I26*M26+$I27*M27+$I28*M28+$I29*M29+$I30*M30+$I31*M31+$I32*M32+$I33*M33+$I34*M34+$I35*M35+$I36*M36+$I37*M37+$I38*M38+$I39*M39+$I40*M40+$I42*M42</f>
        <v>0</v>
      </c>
      <c r="N75" s="48">
        <f t="shared" si="13"/>
        <v>0</v>
      </c>
      <c r="O75" s="26">
        <f>$I24*O24+$I25*O25+$I26*O26+$I27*O27+$I28*O28+$I29*O29+$I30*O30+$I31*O31+$I32*O32+$I33*O33+$I34*O34+$I35*O35+$I36*O36+$I37*O37+$I38*O38+$I39*O39+$I40*O40+$I42*O42</f>
        <v>0</v>
      </c>
      <c r="P75" s="48">
        <f t="shared" si="14"/>
        <v>0</v>
      </c>
      <c r="Q75" s="26">
        <f>$I24*Q24+$I25*Q25+$I26*Q26+$I27*Q27+$I28*Q28+$I29*Q29+$I30*Q30+$I31*Q31+$I32*Q32+$I33*Q33+$I34*Q34+$I35*Q35+$I36*Q36+$I37*Q37+$I38*Q38+$I39*Q39+$I40*Q40+$I42*Q42</f>
        <v>0</v>
      </c>
      <c r="R75" s="48">
        <f t="shared" si="15"/>
        <v>0</v>
      </c>
    </row>
    <row r="76" spans="2:18" ht="15" customHeight="1">
      <c r="B76" s="19" t="s">
        <v>177</v>
      </c>
      <c r="C76" s="14">
        <v>35.4525</v>
      </c>
      <c r="D76" s="35">
        <v>55</v>
      </c>
      <c r="E76" s="14"/>
      <c r="F76" s="14"/>
      <c r="G76" s="14"/>
      <c r="H76" s="14"/>
      <c r="I76" s="14"/>
      <c r="J76" s="14"/>
      <c r="K76" s="26">
        <f>$J24*K24+$J25*K25+$J26*K26+$J27*K27+$J28*K28+$J29*K29+$J30*K30+$J31*K31+$J32*K32+$J33*K33+$J34*K34+$J35*K35+$J36*K36+$J37*K37+$J38*K38+$J39*K39+$J40*K40+$J42*K42</f>
        <v>0</v>
      </c>
      <c r="L76" s="48">
        <f t="shared" si="12"/>
        <v>0</v>
      </c>
      <c r="M76" s="26">
        <f>$J24*M24+$J25*M25+$J26*M26+$J27*M27+$J28*M28+$J29*M29+$J30*M30+$J31*M31+$J32*M32+$J33*M33+$J34*M34+$J35*M35+$J36*M36+$J37*M37+$J38*M38+$J39*M39+$J40*M40+$J42*M42</f>
        <v>0</v>
      </c>
      <c r="N76" s="48">
        <f t="shared" si="13"/>
        <v>0</v>
      </c>
      <c r="O76" s="26">
        <f>$J24*O24+$J25*O25+$J26*O26+$J27*O27+$J28*O28+$J29*O29+$J30*O30+$J31*O31+$J32*O32+$J33*O33+$J34*O34+$J35*O35+$J36*O36+$J37*O37+$J38*O38+$J39*O39+$J40*O40+$J42*O42</f>
        <v>0</v>
      </c>
      <c r="P76" s="48">
        <f t="shared" si="14"/>
        <v>0</v>
      </c>
      <c r="Q76" s="26">
        <f>$J24*Q24+$J25*Q25+$J26*Q26+$J27*Q27+$J28*Q28+$J29*Q29+$J30*Q30+$J31*Q31+$J32*Q32+$J33*Q33+$J34*Q34+$J35*Q35+$J36*Q36+$J37*Q37+$J38*Q38+$J39*Q39+$J40*Q40+$J42*Q42</f>
        <v>0</v>
      </c>
      <c r="R76" s="48">
        <f t="shared" si="15"/>
        <v>0</v>
      </c>
    </row>
    <row r="77" spans="2:18" ht="15" customHeight="1">
      <c r="B77" s="19" t="s">
        <v>178</v>
      </c>
      <c r="C77" s="19"/>
      <c r="D77" s="35">
        <v>56</v>
      </c>
      <c r="E77" s="14"/>
      <c r="F77" s="14"/>
      <c r="G77" s="14"/>
      <c r="H77" s="14"/>
      <c r="I77" s="14"/>
      <c r="J77" s="14"/>
      <c r="K77" s="26"/>
      <c r="L77" s="55">
        <f>SUM(L71:L76)</f>
        <v>16043.000045851255</v>
      </c>
      <c r="M77" s="26"/>
      <c r="N77" s="55">
        <f>SUM(N71:N76)</f>
        <v>54046.5</v>
      </c>
      <c r="O77" s="26"/>
      <c r="P77" s="55">
        <f>SUM(P71:P76)</f>
        <v>70089.50004585125</v>
      </c>
      <c r="Q77" s="26"/>
      <c r="R77" s="55">
        <f>SUM(R71:R76)</f>
        <v>70089.50004939787</v>
      </c>
    </row>
  </sheetData>
  <mergeCells count="5">
    <mergeCell ref="Q21:R21"/>
    <mergeCell ref="K21:L21"/>
    <mergeCell ref="M21:N21"/>
    <mergeCell ref="E21:J21"/>
    <mergeCell ref="O21:P21"/>
  </mergeCells>
  <printOptions/>
  <pageMargins left="0.1968503937007874" right="0.1968503937007874" top="0.984251968503937" bottom="0.98425196850393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codeName="Sheet18"/>
  <dimension ref="A2:AD126"/>
  <sheetViews>
    <sheetView zoomScale="85" zoomScaleNormal="85" zoomScaleSheetLayoutView="75" workbookViewId="0" topLeftCell="A46">
      <selection activeCell="R28" sqref="R28"/>
    </sheetView>
  </sheetViews>
  <sheetFormatPr defaultColWidth="9.00390625" defaultRowHeight="13.5"/>
  <cols>
    <col min="1" max="1" width="3.375" style="5" customWidth="1"/>
    <col min="2" max="2" width="14.875" style="1" customWidth="1"/>
    <col min="3" max="3" width="8.125" style="1" bestFit="1" customWidth="1"/>
    <col min="4" max="4" width="7.625" style="2" customWidth="1"/>
    <col min="5" max="10" width="4.50390625" style="1" hidden="1" customWidth="1"/>
    <col min="11" max="30" width="7.625" style="1" customWidth="1"/>
    <col min="31" max="16384" width="9.00390625" style="1" customWidth="1"/>
  </cols>
  <sheetData>
    <row r="1" ht="18.75" customHeight="1"/>
    <row r="2" spans="2:30" ht="18.75" customHeight="1">
      <c r="B2" s="16" t="s">
        <v>76</v>
      </c>
      <c r="D2" s="3"/>
      <c r="E2" s="4"/>
      <c r="F2" s="4"/>
      <c r="G2" s="4"/>
      <c r="H2" s="4"/>
      <c r="I2" s="4"/>
      <c r="J2" s="4"/>
      <c r="K2" s="4"/>
      <c r="L2" s="4"/>
      <c r="M2" s="4"/>
      <c r="N2" s="4"/>
      <c r="O2" s="4"/>
      <c r="P2" s="4"/>
      <c r="Q2" s="4"/>
      <c r="R2" s="4"/>
      <c r="S2" s="4"/>
      <c r="T2" s="4"/>
      <c r="U2" s="4"/>
      <c r="V2" s="4"/>
      <c r="W2" s="4"/>
      <c r="X2" s="4"/>
      <c r="Y2" s="4"/>
      <c r="Z2" s="4"/>
      <c r="AA2" s="4"/>
      <c r="AB2" s="4"/>
      <c r="AC2" s="4"/>
      <c r="AD2" s="4"/>
    </row>
    <row r="3" spans="2:10" ht="18.75" customHeight="1">
      <c r="B3" s="17" t="s">
        <v>77</v>
      </c>
      <c r="C3" s="18" t="s">
        <v>179</v>
      </c>
      <c r="D3" s="3"/>
      <c r="E3" s="4"/>
      <c r="F3" s="4"/>
      <c r="G3" s="4"/>
      <c r="H3" s="4"/>
      <c r="I3" s="4"/>
      <c r="J3" s="4"/>
    </row>
    <row r="4" spans="3:10" ht="18.75" customHeight="1">
      <c r="C4" s="1" t="s">
        <v>205</v>
      </c>
      <c r="F4" s="4"/>
      <c r="G4" s="4"/>
      <c r="H4" s="4"/>
      <c r="I4" s="4"/>
      <c r="J4" s="4"/>
    </row>
    <row r="5" spans="3:10" ht="18.75" customHeight="1">
      <c r="C5" s="58" t="s">
        <v>137</v>
      </c>
      <c r="D5" s="59" t="s">
        <v>206</v>
      </c>
      <c r="F5" s="4"/>
      <c r="G5" s="4"/>
      <c r="H5" s="4"/>
      <c r="I5" s="4"/>
      <c r="J5" s="4"/>
    </row>
    <row r="6" spans="3:27" ht="18.75" customHeight="1">
      <c r="C6" s="58" t="s">
        <v>114</v>
      </c>
      <c r="D6" s="59" t="s">
        <v>207</v>
      </c>
      <c r="F6" s="4"/>
      <c r="G6" s="4"/>
      <c r="H6" s="4"/>
      <c r="I6" s="4"/>
      <c r="J6" s="4"/>
      <c r="U6" s="23" t="s">
        <v>209</v>
      </c>
      <c r="V6" s="23" t="s">
        <v>189</v>
      </c>
      <c r="W6" s="23" t="s">
        <v>187</v>
      </c>
      <c r="Y6" s="83" t="s">
        <v>212</v>
      </c>
      <c r="Z6" s="292" t="s">
        <v>213</v>
      </c>
      <c r="AA6" s="293"/>
    </row>
    <row r="7" spans="3:30" ht="18.75" customHeight="1">
      <c r="C7" s="58" t="s">
        <v>115</v>
      </c>
      <c r="D7" s="59" t="s">
        <v>208</v>
      </c>
      <c r="F7" s="4"/>
      <c r="G7" s="4"/>
      <c r="H7" s="4"/>
      <c r="I7" s="4"/>
      <c r="J7" s="4"/>
      <c r="O7" s="4"/>
      <c r="P7" s="4"/>
      <c r="Q7" s="4"/>
      <c r="R7" s="4"/>
      <c r="U7" s="19"/>
      <c r="V7" s="23" t="s">
        <v>190</v>
      </c>
      <c r="W7" s="23" t="s">
        <v>188</v>
      </c>
      <c r="X7" s="4"/>
      <c r="Y7" s="79" t="s">
        <v>201</v>
      </c>
      <c r="Z7" s="19" t="s">
        <v>197</v>
      </c>
      <c r="AA7" s="36">
        <v>85</v>
      </c>
      <c r="AB7" s="4"/>
      <c r="AC7" s="4"/>
      <c r="AD7" s="4"/>
    </row>
    <row r="8" spans="3:30" ht="18.75" customHeight="1">
      <c r="C8" s="58" t="s">
        <v>116</v>
      </c>
      <c r="D8" s="59" t="s">
        <v>211</v>
      </c>
      <c r="F8" s="4"/>
      <c r="G8" s="4"/>
      <c r="H8" s="4"/>
      <c r="I8" s="4"/>
      <c r="J8" s="4"/>
      <c r="Q8" s="4"/>
      <c r="R8" s="4"/>
      <c r="U8" s="79" t="s">
        <v>191</v>
      </c>
      <c r="V8" s="36">
        <v>3.3</v>
      </c>
      <c r="W8" s="78">
        <v>25</v>
      </c>
      <c r="X8" s="4"/>
      <c r="Y8" s="19" t="s">
        <v>202</v>
      </c>
      <c r="Z8" s="19" t="s">
        <v>197</v>
      </c>
      <c r="AA8" s="80">
        <v>99.999</v>
      </c>
      <c r="AB8" s="4"/>
      <c r="AC8" s="4"/>
      <c r="AD8" s="4"/>
    </row>
    <row r="9" spans="3:30" ht="18.75" customHeight="1">
      <c r="C9" s="58" t="s">
        <v>117</v>
      </c>
      <c r="D9" s="59" t="s">
        <v>210</v>
      </c>
      <c r="F9" s="4"/>
      <c r="G9" s="4"/>
      <c r="H9" s="4"/>
      <c r="I9" s="4"/>
      <c r="J9" s="4"/>
      <c r="O9" s="4"/>
      <c r="U9" s="79" t="s">
        <v>200</v>
      </c>
      <c r="V9" s="36">
        <v>4.1</v>
      </c>
      <c r="W9" s="78">
        <v>350</v>
      </c>
      <c r="X9" s="4"/>
      <c r="Y9" s="19" t="s">
        <v>203</v>
      </c>
      <c r="Z9" s="19" t="s">
        <v>197</v>
      </c>
      <c r="AA9" s="80">
        <v>0.001</v>
      </c>
      <c r="AB9" s="4"/>
      <c r="AC9" s="4"/>
      <c r="AD9" s="4"/>
    </row>
    <row r="10" spans="3:30" ht="18.75" customHeight="1">
      <c r="C10" s="58"/>
      <c r="E10" s="4"/>
      <c r="F10" s="4"/>
      <c r="G10" s="4"/>
      <c r="H10" s="4"/>
      <c r="I10" s="4"/>
      <c r="J10" s="4"/>
      <c r="O10" s="4"/>
      <c r="U10" s="79" t="s">
        <v>192</v>
      </c>
      <c r="V10" s="36">
        <v>2.8</v>
      </c>
      <c r="W10" s="78">
        <v>300</v>
      </c>
      <c r="X10" s="4"/>
      <c r="Y10" s="19" t="s">
        <v>204</v>
      </c>
      <c r="Z10" s="19"/>
      <c r="AA10" s="80">
        <v>10</v>
      </c>
      <c r="AB10" s="4"/>
      <c r="AC10" s="4"/>
      <c r="AD10" s="4"/>
    </row>
    <row r="11" spans="3:30" ht="18.75" customHeight="1">
      <c r="C11" s="59" t="str">
        <f>"計算結果より、製品水素量は"&amp;ROUND(AA41,0)&amp;"kmol/h"</f>
        <v>計算結果より、製品水素量は2341kmol/h</v>
      </c>
      <c r="D11" s="59"/>
      <c r="F11" s="4"/>
      <c r="G11" s="4"/>
      <c r="H11" s="4"/>
      <c r="I11" s="4"/>
      <c r="J11" s="4"/>
      <c r="U11" s="79" t="s">
        <v>193</v>
      </c>
      <c r="V11" s="36">
        <v>2</v>
      </c>
      <c r="W11" s="78">
        <v>875</v>
      </c>
      <c r="X11" s="4"/>
      <c r="AB11" s="4"/>
      <c r="AC11" s="4"/>
      <c r="AD11" s="4"/>
    </row>
    <row r="12" spans="3:30" ht="18.75" customHeight="1">
      <c r="C12" s="58"/>
      <c r="F12" s="4"/>
      <c r="G12" s="4"/>
      <c r="H12" s="4"/>
      <c r="I12" s="4"/>
      <c r="J12" s="4"/>
      <c r="L12" s="84"/>
      <c r="O12" s="4"/>
      <c r="P12" s="4"/>
      <c r="Q12" s="4"/>
      <c r="R12" s="4"/>
      <c r="S12" s="4"/>
      <c r="T12" s="4"/>
      <c r="U12" s="79" t="s">
        <v>186</v>
      </c>
      <c r="V12" s="36">
        <v>1.7</v>
      </c>
      <c r="W12" s="78">
        <v>38</v>
      </c>
      <c r="X12" s="4"/>
      <c r="Y12" s="4"/>
      <c r="Z12" s="4"/>
      <c r="AA12" s="4"/>
      <c r="AB12" s="4"/>
      <c r="AC12" s="4"/>
      <c r="AD12" s="4"/>
    </row>
    <row r="13" spans="3:30" ht="18.75" customHeight="1">
      <c r="C13" s="1" t="s">
        <v>215</v>
      </c>
      <c r="F13" s="4"/>
      <c r="G13" s="4"/>
      <c r="H13" s="4"/>
      <c r="I13" s="4"/>
      <c r="J13" s="4"/>
      <c r="O13" s="4"/>
      <c r="P13" s="4"/>
      <c r="Q13" s="4"/>
      <c r="R13" s="4"/>
      <c r="S13" s="4"/>
      <c r="T13" s="4"/>
      <c r="U13" s="79" t="s">
        <v>198</v>
      </c>
      <c r="V13" s="36">
        <v>1.7</v>
      </c>
      <c r="W13" s="78">
        <v>38</v>
      </c>
      <c r="X13" s="4"/>
      <c r="Y13" s="4"/>
      <c r="Z13" s="4"/>
      <c r="AA13" s="4"/>
      <c r="AB13" s="4"/>
      <c r="AC13" s="4"/>
      <c r="AD13" s="4"/>
    </row>
    <row r="14" spans="3:30" ht="18" customHeight="1">
      <c r="C14" s="85" t="s">
        <v>214</v>
      </c>
      <c r="D14" s="59" t="s">
        <v>123</v>
      </c>
      <c r="F14" s="4"/>
      <c r="G14" s="4"/>
      <c r="H14" s="4"/>
      <c r="I14" s="4"/>
      <c r="J14" s="4"/>
      <c r="O14" s="4"/>
      <c r="P14" s="4"/>
      <c r="Q14" s="4"/>
      <c r="R14" s="4"/>
      <c r="S14" s="4"/>
      <c r="T14" s="4"/>
      <c r="U14" s="79" t="s">
        <v>199</v>
      </c>
      <c r="V14" s="36">
        <v>1.7</v>
      </c>
      <c r="W14" s="78">
        <v>38</v>
      </c>
      <c r="X14" s="4"/>
      <c r="Y14" s="4"/>
      <c r="Z14" s="4"/>
      <c r="AA14" s="4"/>
      <c r="AB14" s="4"/>
      <c r="AC14" s="4"/>
      <c r="AD14" s="4"/>
    </row>
    <row r="15" spans="3:30" ht="18" customHeight="1">
      <c r="C15" s="58" t="s">
        <v>114</v>
      </c>
      <c r="D15" s="1" t="s">
        <v>124</v>
      </c>
      <c r="F15" s="4"/>
      <c r="G15" s="4"/>
      <c r="H15" s="4"/>
      <c r="I15" s="4"/>
      <c r="J15" s="4"/>
      <c r="O15" s="4"/>
      <c r="P15" s="4"/>
      <c r="Q15" s="4"/>
      <c r="R15" s="4"/>
      <c r="S15" s="4"/>
      <c r="T15" s="4"/>
      <c r="U15" s="79" t="s">
        <v>180</v>
      </c>
      <c r="V15" s="36">
        <v>1.6</v>
      </c>
      <c r="W15" s="78">
        <v>38</v>
      </c>
      <c r="X15" s="4"/>
      <c r="Y15" s="4"/>
      <c r="Z15" s="4"/>
      <c r="AA15" s="4"/>
      <c r="AB15" s="4"/>
      <c r="AC15" s="4"/>
      <c r="AD15" s="4"/>
    </row>
    <row r="16" spans="3:23" ht="18" customHeight="1">
      <c r="C16" s="58" t="s">
        <v>115</v>
      </c>
      <c r="D16" s="1" t="s">
        <v>125</v>
      </c>
      <c r="Q16" s="51" t="s">
        <v>110</v>
      </c>
      <c r="R16" s="51" t="s">
        <v>111</v>
      </c>
      <c r="U16" s="79" t="s">
        <v>182</v>
      </c>
      <c r="V16" s="36">
        <v>1.6</v>
      </c>
      <c r="W16" s="78">
        <v>38</v>
      </c>
    </row>
    <row r="17" spans="3:30" ht="18" customHeight="1">
      <c r="C17" s="58" t="s">
        <v>116</v>
      </c>
      <c r="D17" s="1" t="s">
        <v>126</v>
      </c>
      <c r="F17" s="4"/>
      <c r="G17" s="4"/>
      <c r="H17" s="4"/>
      <c r="I17" s="4"/>
      <c r="J17" s="4"/>
      <c r="O17" s="4"/>
      <c r="P17" s="4"/>
      <c r="Q17" s="52">
        <v>117.3494586435366</v>
      </c>
      <c r="R17" s="52">
        <v>106.08123651713434</v>
      </c>
      <c r="S17" s="4"/>
      <c r="T17" s="4"/>
      <c r="U17" s="79" t="s">
        <v>184</v>
      </c>
      <c r="V17" s="43">
        <v>0.03</v>
      </c>
      <c r="W17" s="78">
        <v>38</v>
      </c>
      <c r="X17" s="4"/>
      <c r="Y17" s="4"/>
      <c r="Z17" s="4"/>
      <c r="AA17" s="4"/>
      <c r="AB17" s="4"/>
      <c r="AC17" s="4"/>
      <c r="AD17" s="4"/>
    </row>
    <row r="18" spans="3:18" ht="18" customHeight="1">
      <c r="C18" s="58"/>
      <c r="D18" s="1"/>
      <c r="Q18" s="56">
        <f>R31*R30/(R24*R42)*(R30*R66/(100+R42))^2/EXP(-0.0502188*(1000/(Q19+273.15)-1)^3+0.664871*(1000/(Q19+273.15)-1)^2-27.0231*(1000/(Q19+273.15)-1)+3.19352)</f>
        <v>0.999999567182751</v>
      </c>
      <c r="R18" s="57">
        <f>R32*R30/(R31*R43)/EXP(-0.142006*(1000/(R19+273.15)-1)^3+0.504847*(1000/(R19+273.15)-1)^2+4.21267*(1000/(R19+273.15)-1)+0.341695)</f>
        <v>0.9999999992533666</v>
      </c>
    </row>
    <row r="19" spans="17:18" ht="15" customHeight="1">
      <c r="Q19" s="53">
        <f>Q68</f>
        <v>875</v>
      </c>
      <c r="R19" s="53">
        <f>Q68</f>
        <v>875</v>
      </c>
    </row>
    <row r="20" spans="2:30" ht="15" customHeight="1">
      <c r="B20" s="50">
        <v>1</v>
      </c>
      <c r="C20" s="50">
        <f>B20+1</f>
        <v>2</v>
      </c>
      <c r="D20" s="50">
        <f aca="true" t="shared" si="0" ref="D20:T20">C20+1</f>
        <v>3</v>
      </c>
      <c r="E20" s="50">
        <f t="shared" si="0"/>
        <v>4</v>
      </c>
      <c r="F20" s="50">
        <f t="shared" si="0"/>
        <v>5</v>
      </c>
      <c r="G20" s="50">
        <f t="shared" si="0"/>
        <v>6</v>
      </c>
      <c r="H20" s="50">
        <f t="shared" si="0"/>
        <v>7</v>
      </c>
      <c r="I20" s="50">
        <f t="shared" si="0"/>
        <v>8</v>
      </c>
      <c r="J20" s="50">
        <f t="shared" si="0"/>
        <v>9</v>
      </c>
      <c r="K20" s="50">
        <f t="shared" si="0"/>
        <v>10</v>
      </c>
      <c r="L20" s="50">
        <f t="shared" si="0"/>
        <v>11</v>
      </c>
      <c r="M20" s="50">
        <f t="shared" si="0"/>
        <v>12</v>
      </c>
      <c r="N20" s="50">
        <f t="shared" si="0"/>
        <v>13</v>
      </c>
      <c r="O20" s="50">
        <f t="shared" si="0"/>
        <v>14</v>
      </c>
      <c r="P20" s="50">
        <f t="shared" si="0"/>
        <v>15</v>
      </c>
      <c r="Q20" s="50">
        <f t="shared" si="0"/>
        <v>16</v>
      </c>
      <c r="R20" s="50">
        <f t="shared" si="0"/>
        <v>17</v>
      </c>
      <c r="S20" s="50">
        <f t="shared" si="0"/>
        <v>18</v>
      </c>
      <c r="T20" s="50">
        <f t="shared" si="0"/>
        <v>19</v>
      </c>
      <c r="U20" s="50">
        <f aca="true" t="shared" si="1" ref="U20:AD20">T20+1</f>
        <v>20</v>
      </c>
      <c r="V20" s="50">
        <f t="shared" si="1"/>
        <v>21</v>
      </c>
      <c r="W20" s="50">
        <f t="shared" si="1"/>
        <v>22</v>
      </c>
      <c r="X20" s="50">
        <f t="shared" si="1"/>
        <v>23</v>
      </c>
      <c r="Y20" s="50">
        <f t="shared" si="1"/>
        <v>24</v>
      </c>
      <c r="Z20" s="50">
        <f t="shared" si="1"/>
        <v>25</v>
      </c>
      <c r="AA20" s="50">
        <f t="shared" si="1"/>
        <v>26</v>
      </c>
      <c r="AB20" s="50">
        <f t="shared" si="1"/>
        <v>27</v>
      </c>
      <c r="AC20" s="50">
        <f t="shared" si="1"/>
        <v>28</v>
      </c>
      <c r="AD20" s="50">
        <f t="shared" si="1"/>
        <v>29</v>
      </c>
    </row>
    <row r="21" spans="2:30" ht="27" customHeight="1">
      <c r="B21" s="44" t="s">
        <v>78</v>
      </c>
      <c r="C21" s="44"/>
      <c r="D21" s="45"/>
      <c r="E21" s="289" t="s">
        <v>79</v>
      </c>
      <c r="F21" s="290"/>
      <c r="G21" s="290"/>
      <c r="H21" s="290"/>
      <c r="I21" s="290"/>
      <c r="J21" s="291"/>
      <c r="K21" s="288" t="s">
        <v>80</v>
      </c>
      <c r="L21" s="288"/>
      <c r="M21" s="288" t="s">
        <v>200</v>
      </c>
      <c r="N21" s="288"/>
      <c r="O21" s="288" t="s">
        <v>81</v>
      </c>
      <c r="P21" s="288"/>
      <c r="Q21" s="288" t="s">
        <v>108</v>
      </c>
      <c r="R21" s="288"/>
      <c r="S21" s="288" t="s">
        <v>130</v>
      </c>
      <c r="T21" s="288"/>
      <c r="U21" s="288" t="s">
        <v>198</v>
      </c>
      <c r="V21" s="288"/>
      <c r="W21" s="288" t="s">
        <v>199</v>
      </c>
      <c r="X21" s="288"/>
      <c r="Y21" s="288" t="s">
        <v>181</v>
      </c>
      <c r="Z21" s="288"/>
      <c r="AA21" s="288" t="s">
        <v>183</v>
      </c>
      <c r="AB21" s="288"/>
      <c r="AC21" s="288" t="s">
        <v>185</v>
      </c>
      <c r="AD21" s="288"/>
    </row>
    <row r="22" spans="1:30" s="7" customFormat="1" ht="15" customHeight="1">
      <c r="A22" s="5"/>
      <c r="B22" s="19" t="s">
        <v>82</v>
      </c>
      <c r="C22" s="23"/>
      <c r="D22" s="35">
        <v>1</v>
      </c>
      <c r="E22" s="6"/>
      <c r="F22" s="6"/>
      <c r="G22" s="6"/>
      <c r="H22" s="6"/>
      <c r="I22" s="6"/>
      <c r="J22" s="6"/>
      <c r="K22" s="24" t="s">
        <v>83</v>
      </c>
      <c r="L22" s="25">
        <f>K22+1</f>
        <v>101</v>
      </c>
      <c r="M22" s="24" t="s">
        <v>84</v>
      </c>
      <c r="N22" s="25">
        <f>M22+1</f>
        <v>401</v>
      </c>
      <c r="O22" s="24" t="s">
        <v>85</v>
      </c>
      <c r="P22" s="25">
        <f>O22+1</f>
        <v>201</v>
      </c>
      <c r="Q22" s="24" t="s">
        <v>109</v>
      </c>
      <c r="R22" s="25">
        <f>Q22+1</f>
        <v>231</v>
      </c>
      <c r="S22" s="24" t="s">
        <v>127</v>
      </c>
      <c r="T22" s="25">
        <f>S22+1</f>
        <v>241</v>
      </c>
      <c r="U22" s="24" t="s">
        <v>131</v>
      </c>
      <c r="V22" s="25">
        <f>U22+1</f>
        <v>251</v>
      </c>
      <c r="W22" s="24" t="s">
        <v>131</v>
      </c>
      <c r="X22" s="25">
        <f>W22+1</f>
        <v>251</v>
      </c>
      <c r="Y22" s="24" t="s">
        <v>127</v>
      </c>
      <c r="Z22" s="25">
        <f>Y22+1</f>
        <v>241</v>
      </c>
      <c r="AA22" s="24" t="s">
        <v>131</v>
      </c>
      <c r="AB22" s="25">
        <f>AA22+1</f>
        <v>251</v>
      </c>
      <c r="AC22" s="24" t="s">
        <v>131</v>
      </c>
      <c r="AD22" s="25">
        <f>AC22+1</f>
        <v>251</v>
      </c>
    </row>
    <row r="23" spans="2:30" ht="15" customHeight="1">
      <c r="B23" s="19" t="s">
        <v>86</v>
      </c>
      <c r="C23" s="23" t="s">
        <v>87</v>
      </c>
      <c r="D23" s="35">
        <v>2</v>
      </c>
      <c r="E23" s="23" t="s">
        <v>0</v>
      </c>
      <c r="F23" s="23" t="s">
        <v>88</v>
      </c>
      <c r="G23" s="23" t="s">
        <v>2</v>
      </c>
      <c r="H23" s="23" t="s">
        <v>3</v>
      </c>
      <c r="I23" s="23" t="s">
        <v>4</v>
      </c>
      <c r="J23" s="23" t="s">
        <v>5</v>
      </c>
      <c r="K23" s="23" t="s">
        <v>89</v>
      </c>
      <c r="L23" s="23" t="s">
        <v>90</v>
      </c>
      <c r="M23" s="23" t="s">
        <v>89</v>
      </c>
      <c r="N23" s="23" t="s">
        <v>90</v>
      </c>
      <c r="O23" s="23" t="s">
        <v>89</v>
      </c>
      <c r="P23" s="23" t="s">
        <v>90</v>
      </c>
      <c r="Q23" s="23" t="s">
        <v>89</v>
      </c>
      <c r="R23" s="23" t="s">
        <v>90</v>
      </c>
      <c r="S23" s="23" t="s">
        <v>89</v>
      </c>
      <c r="T23" s="23" t="s">
        <v>90</v>
      </c>
      <c r="U23" s="23" t="s">
        <v>89</v>
      </c>
      <c r="V23" s="23" t="s">
        <v>90</v>
      </c>
      <c r="W23" s="23" t="s">
        <v>89</v>
      </c>
      <c r="X23" s="23" t="s">
        <v>90</v>
      </c>
      <c r="Y23" s="23" t="s">
        <v>89</v>
      </c>
      <c r="Z23" s="23" t="s">
        <v>90</v>
      </c>
      <c r="AA23" s="23" t="s">
        <v>89</v>
      </c>
      <c r="AB23" s="23" t="s">
        <v>90</v>
      </c>
      <c r="AC23" s="23" t="s">
        <v>89</v>
      </c>
      <c r="AD23" s="23" t="s">
        <v>90</v>
      </c>
    </row>
    <row r="24" spans="2:30" ht="15" customHeight="1">
      <c r="B24" s="76" t="s">
        <v>10</v>
      </c>
      <c r="C24" s="77">
        <v>16.043</v>
      </c>
      <c r="D24" s="35">
        <v>3</v>
      </c>
      <c r="E24" s="8">
        <v>1</v>
      </c>
      <c r="F24" s="8">
        <v>2</v>
      </c>
      <c r="G24" s="8">
        <v>0</v>
      </c>
      <c r="H24" s="8">
        <v>0</v>
      </c>
      <c r="I24" s="8">
        <v>0</v>
      </c>
      <c r="J24" s="8">
        <v>0</v>
      </c>
      <c r="K24" s="26">
        <f aca="true" t="shared" si="2" ref="K24:K36">K$41*L24/100</f>
        <v>1000</v>
      </c>
      <c r="L24" s="43">
        <v>100</v>
      </c>
      <c r="M24" s="26">
        <f aca="true" t="shared" si="3" ref="M24:M36">M$41*N24/100</f>
        <v>1E-18</v>
      </c>
      <c r="N24" s="43">
        <v>1E-08</v>
      </c>
      <c r="O24" s="26">
        <f aca="true" t="shared" si="4" ref="O24:O36">K24+M24</f>
        <v>1000</v>
      </c>
      <c r="P24" s="9">
        <f aca="true" t="shared" si="5" ref="P24:R36">O24/O$41*100</f>
        <v>99.99999988000005</v>
      </c>
      <c r="Q24" s="26">
        <f>Q17</f>
        <v>117.3494586435366</v>
      </c>
      <c r="R24" s="9">
        <f t="shared" si="5"/>
        <v>3.1259571447703562</v>
      </c>
      <c r="S24" s="26">
        <f>Q24</f>
        <v>117.3494586435366</v>
      </c>
      <c r="T24" s="9">
        <f aca="true" t="shared" si="6" ref="T24:T36">S24/S$41*100</f>
        <v>3.1259571447703562</v>
      </c>
      <c r="U24" s="26">
        <f>S24</f>
        <v>117.3494586435366</v>
      </c>
      <c r="V24" s="9">
        <f aca="true" t="shared" si="7" ref="V24:V36">U24/U$41*100</f>
        <v>3.1259571447703562</v>
      </c>
      <c r="W24" s="36">
        <v>1E-08</v>
      </c>
      <c r="X24" s="43">
        <v>1E-08</v>
      </c>
      <c r="Y24" s="26">
        <f>U24</f>
        <v>117.3494586435366</v>
      </c>
      <c r="Z24" s="9">
        <f aca="true" t="shared" si="8" ref="Z24:Z36">Y24/Y$41*100</f>
        <v>3.1259571447703562</v>
      </c>
      <c r="AA24" s="36">
        <v>1E-08</v>
      </c>
      <c r="AB24" s="9">
        <f aca="true" t="shared" si="9" ref="AB24:AD36">AA24/AA$41*100</f>
        <v>4.2717675533321393E-10</v>
      </c>
      <c r="AC24" s="26">
        <f>Y24-AA24</f>
        <v>117.3494586335366</v>
      </c>
      <c r="AD24" s="9">
        <f t="shared" si="9"/>
        <v>8.304507331087388</v>
      </c>
    </row>
    <row r="25" spans="2:30" ht="15" customHeight="1">
      <c r="B25" s="76" t="s">
        <v>11</v>
      </c>
      <c r="C25" s="77">
        <v>30.07</v>
      </c>
      <c r="D25" s="35">
        <v>4</v>
      </c>
      <c r="E25" s="8">
        <v>2</v>
      </c>
      <c r="F25" s="8">
        <v>3</v>
      </c>
      <c r="G25" s="8">
        <v>0</v>
      </c>
      <c r="H25" s="8">
        <v>0</v>
      </c>
      <c r="I25" s="8">
        <v>0</v>
      </c>
      <c r="J25" s="8">
        <v>0</v>
      </c>
      <c r="K25" s="26">
        <f t="shared" si="2"/>
        <v>1.0000000000000001E-07</v>
      </c>
      <c r="L25" s="43">
        <v>1E-08</v>
      </c>
      <c r="M25" s="26">
        <f t="shared" si="3"/>
        <v>1E-18</v>
      </c>
      <c r="N25" s="43">
        <v>1E-08</v>
      </c>
      <c r="O25" s="26">
        <f t="shared" si="4"/>
        <v>1.0000000000100001E-07</v>
      </c>
      <c r="P25" s="9">
        <f t="shared" si="5"/>
        <v>9.999999988100006E-09</v>
      </c>
      <c r="Q25" s="36">
        <v>1E-08</v>
      </c>
      <c r="R25" s="9">
        <f t="shared" si="5"/>
        <v>2.6638019304936336E-10</v>
      </c>
      <c r="S25" s="26">
        <f aca="true" t="shared" si="10" ref="S25:S36">Q25</f>
        <v>1E-08</v>
      </c>
      <c r="T25" s="9">
        <f t="shared" si="6"/>
        <v>2.6638019304936336E-10</v>
      </c>
      <c r="U25" s="26">
        <f aca="true" t="shared" si="11" ref="U25:U36">S25</f>
        <v>1E-08</v>
      </c>
      <c r="V25" s="9">
        <f t="shared" si="7"/>
        <v>2.6638019304936336E-10</v>
      </c>
      <c r="W25" s="36">
        <v>1E-08</v>
      </c>
      <c r="X25" s="43">
        <v>1E-08</v>
      </c>
      <c r="Y25" s="26">
        <f aca="true" t="shared" si="12" ref="Y25:Y36">U25</f>
        <v>1E-08</v>
      </c>
      <c r="Z25" s="9">
        <f t="shared" si="8"/>
        <v>2.6638019304936336E-10</v>
      </c>
      <c r="AA25" s="26">
        <f aca="true" t="shared" si="13" ref="AA25:AA36">Y25</f>
        <v>1E-08</v>
      </c>
      <c r="AB25" s="9">
        <f t="shared" si="9"/>
        <v>4.2717675533321393E-10</v>
      </c>
      <c r="AC25" s="26">
        <f aca="true" t="shared" si="14" ref="AC25:AC36">Y25-AA25</f>
        <v>0</v>
      </c>
      <c r="AD25" s="9">
        <f t="shared" si="9"/>
        <v>0</v>
      </c>
    </row>
    <row r="26" spans="2:30" ht="15" customHeight="1">
      <c r="B26" s="76" t="s">
        <v>12</v>
      </c>
      <c r="C26" s="77">
        <v>44.096</v>
      </c>
      <c r="D26" s="35">
        <v>5</v>
      </c>
      <c r="E26" s="8">
        <v>3</v>
      </c>
      <c r="F26" s="8">
        <v>4</v>
      </c>
      <c r="G26" s="8">
        <v>0</v>
      </c>
      <c r="H26" s="8">
        <v>0</v>
      </c>
      <c r="I26" s="8">
        <v>0</v>
      </c>
      <c r="J26" s="8">
        <v>0</v>
      </c>
      <c r="K26" s="26">
        <f t="shared" si="2"/>
        <v>1.0000000000000001E-07</v>
      </c>
      <c r="L26" s="43">
        <v>1E-08</v>
      </c>
      <c r="M26" s="26">
        <f t="shared" si="3"/>
        <v>1E-18</v>
      </c>
      <c r="N26" s="43">
        <v>1E-08</v>
      </c>
      <c r="O26" s="26">
        <f t="shared" si="4"/>
        <v>1.0000000000100001E-07</v>
      </c>
      <c r="P26" s="9">
        <f t="shared" si="5"/>
        <v>9.999999988100006E-09</v>
      </c>
      <c r="Q26" s="36">
        <v>1E-08</v>
      </c>
      <c r="R26" s="9">
        <f t="shared" si="5"/>
        <v>2.6638019304936336E-10</v>
      </c>
      <c r="S26" s="26">
        <f t="shared" si="10"/>
        <v>1E-08</v>
      </c>
      <c r="T26" s="9">
        <f t="shared" si="6"/>
        <v>2.6638019304936336E-10</v>
      </c>
      <c r="U26" s="26">
        <f t="shared" si="11"/>
        <v>1E-08</v>
      </c>
      <c r="V26" s="9">
        <f t="shared" si="7"/>
        <v>2.6638019304936336E-10</v>
      </c>
      <c r="W26" s="36">
        <v>1E-08</v>
      </c>
      <c r="X26" s="43">
        <v>1E-08</v>
      </c>
      <c r="Y26" s="26">
        <f t="shared" si="12"/>
        <v>1E-08</v>
      </c>
      <c r="Z26" s="9">
        <f t="shared" si="8"/>
        <v>2.6638019304936336E-10</v>
      </c>
      <c r="AA26" s="26">
        <f t="shared" si="13"/>
        <v>1E-08</v>
      </c>
      <c r="AB26" s="9">
        <f t="shared" si="9"/>
        <v>4.2717675533321393E-10</v>
      </c>
      <c r="AC26" s="26">
        <f t="shared" si="14"/>
        <v>0</v>
      </c>
      <c r="AD26" s="9">
        <f t="shared" si="9"/>
        <v>0</v>
      </c>
    </row>
    <row r="27" spans="2:30" ht="15" customHeight="1">
      <c r="B27" s="76" t="s">
        <v>13</v>
      </c>
      <c r="C27" s="77">
        <v>58.123</v>
      </c>
      <c r="D27" s="35">
        <v>6</v>
      </c>
      <c r="E27" s="8">
        <v>4</v>
      </c>
      <c r="F27" s="8">
        <v>5</v>
      </c>
      <c r="G27" s="8">
        <v>0</v>
      </c>
      <c r="H27" s="8">
        <v>0</v>
      </c>
      <c r="I27" s="8">
        <v>0</v>
      </c>
      <c r="J27" s="8">
        <v>0</v>
      </c>
      <c r="K27" s="26">
        <f t="shared" si="2"/>
        <v>1.0000000000000001E-07</v>
      </c>
      <c r="L27" s="43">
        <v>1E-08</v>
      </c>
      <c r="M27" s="26">
        <f t="shared" si="3"/>
        <v>1E-18</v>
      </c>
      <c r="N27" s="43">
        <v>1E-08</v>
      </c>
      <c r="O27" s="26">
        <f t="shared" si="4"/>
        <v>1.0000000000100001E-07</v>
      </c>
      <c r="P27" s="9">
        <f t="shared" si="5"/>
        <v>9.999999988100006E-09</v>
      </c>
      <c r="Q27" s="36">
        <v>1E-08</v>
      </c>
      <c r="R27" s="9">
        <f t="shared" si="5"/>
        <v>2.6638019304936336E-10</v>
      </c>
      <c r="S27" s="26">
        <f t="shared" si="10"/>
        <v>1E-08</v>
      </c>
      <c r="T27" s="9">
        <f t="shared" si="6"/>
        <v>2.6638019304936336E-10</v>
      </c>
      <c r="U27" s="26">
        <f t="shared" si="11"/>
        <v>1E-08</v>
      </c>
      <c r="V27" s="9">
        <f t="shared" si="7"/>
        <v>2.6638019304936336E-10</v>
      </c>
      <c r="W27" s="36">
        <v>1E-08</v>
      </c>
      <c r="X27" s="43">
        <v>1E-08</v>
      </c>
      <c r="Y27" s="26">
        <f t="shared" si="12"/>
        <v>1E-08</v>
      </c>
      <c r="Z27" s="9">
        <f t="shared" si="8"/>
        <v>2.6638019304936336E-10</v>
      </c>
      <c r="AA27" s="26">
        <f t="shared" si="13"/>
        <v>1E-08</v>
      </c>
      <c r="AB27" s="9">
        <f t="shared" si="9"/>
        <v>4.2717675533321393E-10</v>
      </c>
      <c r="AC27" s="26">
        <f t="shared" si="14"/>
        <v>0</v>
      </c>
      <c r="AD27" s="9">
        <f t="shared" si="9"/>
        <v>0</v>
      </c>
    </row>
    <row r="28" spans="2:30" ht="15" customHeight="1">
      <c r="B28" s="76" t="s">
        <v>14</v>
      </c>
      <c r="C28" s="77">
        <v>72.15</v>
      </c>
      <c r="D28" s="35">
        <v>7</v>
      </c>
      <c r="E28" s="8">
        <v>5</v>
      </c>
      <c r="F28" s="8">
        <v>6</v>
      </c>
      <c r="G28" s="8">
        <v>0</v>
      </c>
      <c r="H28" s="8">
        <v>0</v>
      </c>
      <c r="I28" s="8">
        <v>0</v>
      </c>
      <c r="J28" s="8">
        <v>0</v>
      </c>
      <c r="K28" s="26">
        <f t="shared" si="2"/>
        <v>1.0000000000000001E-07</v>
      </c>
      <c r="L28" s="43">
        <v>1E-08</v>
      </c>
      <c r="M28" s="26">
        <f t="shared" si="3"/>
        <v>1E-18</v>
      </c>
      <c r="N28" s="43">
        <v>1E-08</v>
      </c>
      <c r="O28" s="26">
        <f t="shared" si="4"/>
        <v>1.0000000000100001E-07</v>
      </c>
      <c r="P28" s="9">
        <f t="shared" si="5"/>
        <v>9.999999988100006E-09</v>
      </c>
      <c r="Q28" s="36">
        <v>1E-08</v>
      </c>
      <c r="R28" s="9">
        <f t="shared" si="5"/>
        <v>2.6638019304936336E-10</v>
      </c>
      <c r="S28" s="26">
        <f t="shared" si="10"/>
        <v>1E-08</v>
      </c>
      <c r="T28" s="9">
        <f t="shared" si="6"/>
        <v>2.6638019304936336E-10</v>
      </c>
      <c r="U28" s="26">
        <f t="shared" si="11"/>
        <v>1E-08</v>
      </c>
      <c r="V28" s="9">
        <f t="shared" si="7"/>
        <v>2.6638019304936336E-10</v>
      </c>
      <c r="W28" s="36">
        <v>1E-08</v>
      </c>
      <c r="X28" s="43">
        <v>1E-08</v>
      </c>
      <c r="Y28" s="26">
        <f t="shared" si="12"/>
        <v>1E-08</v>
      </c>
      <c r="Z28" s="9">
        <f t="shared" si="8"/>
        <v>2.6638019304936336E-10</v>
      </c>
      <c r="AA28" s="26">
        <f t="shared" si="13"/>
        <v>1E-08</v>
      </c>
      <c r="AB28" s="9">
        <f t="shared" si="9"/>
        <v>4.2717675533321393E-10</v>
      </c>
      <c r="AC28" s="26">
        <f t="shared" si="14"/>
        <v>0</v>
      </c>
      <c r="AD28" s="9">
        <f t="shared" si="9"/>
        <v>0</v>
      </c>
    </row>
    <row r="29" spans="2:30" ht="15" customHeight="1">
      <c r="B29" s="76" t="s">
        <v>15</v>
      </c>
      <c r="C29" s="77">
        <v>86.177</v>
      </c>
      <c r="D29" s="35">
        <v>8</v>
      </c>
      <c r="E29" s="8">
        <v>6</v>
      </c>
      <c r="F29" s="8">
        <v>7</v>
      </c>
      <c r="G29" s="8">
        <v>0</v>
      </c>
      <c r="H29" s="8">
        <v>0</v>
      </c>
      <c r="I29" s="8">
        <v>0</v>
      </c>
      <c r="J29" s="8">
        <v>0</v>
      </c>
      <c r="K29" s="26">
        <f t="shared" si="2"/>
        <v>1.0000000000000001E-07</v>
      </c>
      <c r="L29" s="43">
        <v>1E-08</v>
      </c>
      <c r="M29" s="26">
        <f t="shared" si="3"/>
        <v>1E-18</v>
      </c>
      <c r="N29" s="43">
        <v>1E-08</v>
      </c>
      <c r="O29" s="26">
        <f t="shared" si="4"/>
        <v>1.0000000000100001E-07</v>
      </c>
      <c r="P29" s="9">
        <f t="shared" si="5"/>
        <v>9.999999988100006E-09</v>
      </c>
      <c r="Q29" s="36">
        <v>1E-08</v>
      </c>
      <c r="R29" s="9">
        <f t="shared" si="5"/>
        <v>2.6638019304936336E-10</v>
      </c>
      <c r="S29" s="26">
        <f t="shared" si="10"/>
        <v>1E-08</v>
      </c>
      <c r="T29" s="9">
        <f t="shared" si="6"/>
        <v>2.6638019304936336E-10</v>
      </c>
      <c r="U29" s="26">
        <f t="shared" si="11"/>
        <v>1E-08</v>
      </c>
      <c r="V29" s="9">
        <f t="shared" si="7"/>
        <v>2.6638019304936336E-10</v>
      </c>
      <c r="W29" s="36">
        <v>1E-08</v>
      </c>
      <c r="X29" s="43">
        <v>1E-08</v>
      </c>
      <c r="Y29" s="26">
        <f t="shared" si="12"/>
        <v>1E-08</v>
      </c>
      <c r="Z29" s="9">
        <f t="shared" si="8"/>
        <v>2.6638019304936336E-10</v>
      </c>
      <c r="AA29" s="26">
        <f t="shared" si="13"/>
        <v>1E-08</v>
      </c>
      <c r="AB29" s="9">
        <f t="shared" si="9"/>
        <v>4.2717675533321393E-10</v>
      </c>
      <c r="AC29" s="26">
        <f t="shared" si="14"/>
        <v>0</v>
      </c>
      <c r="AD29" s="9">
        <f t="shared" si="9"/>
        <v>0</v>
      </c>
    </row>
    <row r="30" spans="2:30" ht="15" customHeight="1">
      <c r="B30" s="76" t="s">
        <v>1</v>
      </c>
      <c r="C30" s="77">
        <v>2.016</v>
      </c>
      <c r="D30" s="35">
        <v>9</v>
      </c>
      <c r="E30" s="8">
        <v>0</v>
      </c>
      <c r="F30" s="8">
        <v>1</v>
      </c>
      <c r="G30" s="8">
        <v>0</v>
      </c>
      <c r="H30" s="8">
        <v>0</v>
      </c>
      <c r="I30" s="8">
        <v>0</v>
      </c>
      <c r="J30" s="8">
        <v>0</v>
      </c>
      <c r="K30" s="26">
        <f t="shared" si="2"/>
        <v>1.0000000000000001E-07</v>
      </c>
      <c r="L30" s="43">
        <v>1E-08</v>
      </c>
      <c r="M30" s="26">
        <f t="shared" si="3"/>
        <v>1E-18</v>
      </c>
      <c r="N30" s="43">
        <v>1E-08</v>
      </c>
      <c r="O30" s="26">
        <f t="shared" si="4"/>
        <v>1.0000000000100001E-07</v>
      </c>
      <c r="P30" s="9">
        <f t="shared" si="5"/>
        <v>9.999999988100006E-09</v>
      </c>
      <c r="Q30" s="26">
        <f>O72-(Q24*2+Q42)</f>
        <v>2754.032865086525</v>
      </c>
      <c r="R30" s="9">
        <f t="shared" si="5"/>
        <v>73.36198062660398</v>
      </c>
      <c r="S30" s="26">
        <f t="shared" si="10"/>
        <v>2754.032865086525</v>
      </c>
      <c r="T30" s="9">
        <f t="shared" si="6"/>
        <v>73.36198062660398</v>
      </c>
      <c r="U30" s="26">
        <f t="shared" si="11"/>
        <v>2754.032865086525</v>
      </c>
      <c r="V30" s="9">
        <f t="shared" si="7"/>
        <v>73.36198062660398</v>
      </c>
      <c r="W30" s="36">
        <v>1E-08</v>
      </c>
      <c r="X30" s="43">
        <v>1E-08</v>
      </c>
      <c r="Y30" s="26">
        <f t="shared" si="12"/>
        <v>2754.032865086525</v>
      </c>
      <c r="Z30" s="9">
        <f t="shared" si="8"/>
        <v>73.36198062660398</v>
      </c>
      <c r="AA30" s="26">
        <f>Y30*AA7/100</f>
        <v>2340.927935323546</v>
      </c>
      <c r="AB30" s="81">
        <f t="shared" si="9"/>
        <v>99.9989999880392</v>
      </c>
      <c r="AC30" s="26">
        <f t="shared" si="14"/>
        <v>413.1049297629788</v>
      </c>
      <c r="AD30" s="9">
        <f t="shared" si="9"/>
        <v>29.23433101160109</v>
      </c>
    </row>
    <row r="31" spans="2:30" ht="15" customHeight="1">
      <c r="B31" s="76" t="s">
        <v>16</v>
      </c>
      <c r="C31" s="77">
        <v>28.01</v>
      </c>
      <c r="D31" s="35">
        <v>10</v>
      </c>
      <c r="E31" s="8">
        <v>1</v>
      </c>
      <c r="F31" s="8">
        <v>0</v>
      </c>
      <c r="G31" s="8">
        <v>1</v>
      </c>
      <c r="H31" s="8">
        <v>0</v>
      </c>
      <c r="I31" s="8">
        <v>0</v>
      </c>
      <c r="J31" s="8">
        <v>0</v>
      </c>
      <c r="K31" s="26">
        <f t="shared" si="2"/>
        <v>1.0000000000000001E-07</v>
      </c>
      <c r="L31" s="43">
        <v>1E-08</v>
      </c>
      <c r="M31" s="26">
        <f t="shared" si="3"/>
        <v>1E-18</v>
      </c>
      <c r="N31" s="43">
        <v>1E-08</v>
      </c>
      <c r="O31" s="26">
        <f t="shared" si="4"/>
        <v>1.0000000000100001E-07</v>
      </c>
      <c r="P31" s="9">
        <f t="shared" si="5"/>
        <v>9.999999988100006E-09</v>
      </c>
      <c r="Q31" s="26">
        <f>O71-(Q24+Q32)</f>
        <v>776.5693071393291</v>
      </c>
      <c r="R31" s="9">
        <f t="shared" si="5"/>
        <v>20.686268195198483</v>
      </c>
      <c r="S31" s="26">
        <f t="shared" si="10"/>
        <v>776.5693071393291</v>
      </c>
      <c r="T31" s="9">
        <f t="shared" si="6"/>
        <v>20.686268195198483</v>
      </c>
      <c r="U31" s="26">
        <f t="shared" si="11"/>
        <v>776.5693071393291</v>
      </c>
      <c r="V31" s="9">
        <f t="shared" si="7"/>
        <v>20.686268195198483</v>
      </c>
      <c r="W31" s="36">
        <v>1E-08</v>
      </c>
      <c r="X31" s="43">
        <v>1E-08</v>
      </c>
      <c r="Y31" s="26">
        <f t="shared" si="12"/>
        <v>776.5693071393291</v>
      </c>
      <c r="Z31" s="9">
        <f t="shared" si="8"/>
        <v>20.686268195198483</v>
      </c>
      <c r="AA31" s="82">
        <f>AA9/AA8*AA30*AA10/(AA10+1)</f>
        <v>0.0212813758621545</v>
      </c>
      <c r="AB31" s="82">
        <f t="shared" si="9"/>
        <v>0.0009090909089821736</v>
      </c>
      <c r="AC31" s="26">
        <f t="shared" si="14"/>
        <v>776.548025763467</v>
      </c>
      <c r="AD31" s="9">
        <f t="shared" si="9"/>
        <v>54.95422687063996</v>
      </c>
    </row>
    <row r="32" spans="2:30" ht="15" customHeight="1">
      <c r="B32" s="76" t="s">
        <v>17</v>
      </c>
      <c r="C32" s="77">
        <v>44.01</v>
      </c>
      <c r="D32" s="35">
        <v>11</v>
      </c>
      <c r="E32" s="8">
        <v>1</v>
      </c>
      <c r="F32" s="8">
        <v>0</v>
      </c>
      <c r="G32" s="8">
        <v>2</v>
      </c>
      <c r="H32" s="8">
        <v>0</v>
      </c>
      <c r="I32" s="8">
        <v>0</v>
      </c>
      <c r="J32" s="8">
        <v>0</v>
      </c>
      <c r="K32" s="26">
        <f t="shared" si="2"/>
        <v>1.0000000000000001E-07</v>
      </c>
      <c r="L32" s="43">
        <v>1E-08</v>
      </c>
      <c r="M32" s="26">
        <f t="shared" si="3"/>
        <v>1E-18</v>
      </c>
      <c r="N32" s="43">
        <v>1E-08</v>
      </c>
      <c r="O32" s="26">
        <f t="shared" si="4"/>
        <v>1.0000000000100001E-07</v>
      </c>
      <c r="P32" s="9">
        <f t="shared" si="5"/>
        <v>9.999999988100006E-09</v>
      </c>
      <c r="Q32" s="26">
        <f>R17</f>
        <v>106.08123651713434</v>
      </c>
      <c r="R32" s="9">
        <f t="shared" si="5"/>
        <v>2.825794026234942</v>
      </c>
      <c r="S32" s="26">
        <f t="shared" si="10"/>
        <v>106.08123651713434</v>
      </c>
      <c r="T32" s="9">
        <f t="shared" si="6"/>
        <v>2.825794026234942</v>
      </c>
      <c r="U32" s="26">
        <f t="shared" si="11"/>
        <v>106.08123651713434</v>
      </c>
      <c r="V32" s="9">
        <f t="shared" si="7"/>
        <v>2.825794026234942</v>
      </c>
      <c r="W32" s="36">
        <v>1E-08</v>
      </c>
      <c r="X32" s="43">
        <v>1E-08</v>
      </c>
      <c r="Y32" s="26">
        <f t="shared" si="12"/>
        <v>106.08123651713434</v>
      </c>
      <c r="Z32" s="9">
        <f t="shared" si="8"/>
        <v>2.825794026234942</v>
      </c>
      <c r="AA32" s="82">
        <f>AA9/AA8*AA30/(AA10+1)</f>
        <v>0.00212813758621545</v>
      </c>
      <c r="AB32" s="82">
        <f t="shared" si="9"/>
        <v>9.090909089821736E-05</v>
      </c>
      <c r="AC32" s="26">
        <f t="shared" si="14"/>
        <v>106.07910837954813</v>
      </c>
      <c r="AD32" s="9">
        <f t="shared" si="9"/>
        <v>7.506934786671559</v>
      </c>
    </row>
    <row r="33" spans="2:30" ht="15" customHeight="1">
      <c r="B33" s="76" t="s">
        <v>18</v>
      </c>
      <c r="C33" s="77">
        <v>28.013</v>
      </c>
      <c r="D33" s="35">
        <v>12</v>
      </c>
      <c r="E33" s="8">
        <v>0</v>
      </c>
      <c r="F33" s="8">
        <v>0</v>
      </c>
      <c r="G33" s="8">
        <v>0</v>
      </c>
      <c r="H33" s="8">
        <v>2</v>
      </c>
      <c r="I33" s="8">
        <v>0</v>
      </c>
      <c r="J33" s="8">
        <v>0</v>
      </c>
      <c r="K33" s="26">
        <f t="shared" si="2"/>
        <v>1.0000000000000001E-07</v>
      </c>
      <c r="L33" s="43">
        <v>1E-08</v>
      </c>
      <c r="M33" s="26">
        <f t="shared" si="3"/>
        <v>1E-18</v>
      </c>
      <c r="N33" s="43">
        <v>1E-08</v>
      </c>
      <c r="O33" s="26">
        <f t="shared" si="4"/>
        <v>1.0000000000100001E-07</v>
      </c>
      <c r="P33" s="9">
        <f t="shared" si="5"/>
        <v>9.999999988100006E-09</v>
      </c>
      <c r="Q33" s="26">
        <f>M33+O33</f>
        <v>1.0000000000200001E-07</v>
      </c>
      <c r="R33" s="9">
        <f t="shared" si="5"/>
        <v>2.66380193054691E-09</v>
      </c>
      <c r="S33" s="26">
        <f t="shared" si="10"/>
        <v>1.0000000000200001E-07</v>
      </c>
      <c r="T33" s="9">
        <f t="shared" si="6"/>
        <v>2.66380193054691E-09</v>
      </c>
      <c r="U33" s="26">
        <f t="shared" si="11"/>
        <v>1.0000000000200001E-07</v>
      </c>
      <c r="V33" s="9">
        <f t="shared" si="7"/>
        <v>2.66380193054691E-09</v>
      </c>
      <c r="W33" s="36">
        <v>1E-08</v>
      </c>
      <c r="X33" s="43">
        <v>1E-08</v>
      </c>
      <c r="Y33" s="26">
        <f t="shared" si="12"/>
        <v>1.0000000000200001E-07</v>
      </c>
      <c r="Z33" s="9">
        <f t="shared" si="8"/>
        <v>2.66380193054691E-09</v>
      </c>
      <c r="AA33" s="26">
        <f t="shared" si="13"/>
        <v>1.0000000000200001E-07</v>
      </c>
      <c r="AB33" s="9">
        <f t="shared" si="9"/>
        <v>4.271767553417575E-09</v>
      </c>
      <c r="AC33" s="26">
        <f t="shared" si="14"/>
        <v>0</v>
      </c>
      <c r="AD33" s="9">
        <f t="shared" si="9"/>
        <v>0</v>
      </c>
    </row>
    <row r="34" spans="2:30" ht="15" customHeight="1">
      <c r="B34" s="76" t="s">
        <v>19</v>
      </c>
      <c r="C34" s="77">
        <v>31.999</v>
      </c>
      <c r="D34" s="35">
        <v>13</v>
      </c>
      <c r="E34" s="8">
        <v>0</v>
      </c>
      <c r="F34" s="8">
        <v>0</v>
      </c>
      <c r="G34" s="8">
        <v>2</v>
      </c>
      <c r="H34" s="8">
        <v>0</v>
      </c>
      <c r="I34" s="8">
        <v>0</v>
      </c>
      <c r="J34" s="8">
        <v>0</v>
      </c>
      <c r="K34" s="26">
        <f t="shared" si="2"/>
        <v>1.0000000000000001E-07</v>
      </c>
      <c r="L34" s="43">
        <v>1E-08</v>
      </c>
      <c r="M34" s="26">
        <f t="shared" si="3"/>
        <v>1E-18</v>
      </c>
      <c r="N34" s="43">
        <v>1E-08</v>
      </c>
      <c r="O34" s="26">
        <f t="shared" si="4"/>
        <v>1.0000000000100001E-07</v>
      </c>
      <c r="P34" s="9">
        <f t="shared" si="5"/>
        <v>9.999999988100006E-09</v>
      </c>
      <c r="Q34" s="36">
        <v>1E-08</v>
      </c>
      <c r="R34" s="9">
        <f t="shared" si="5"/>
        <v>2.6638019304936336E-10</v>
      </c>
      <c r="S34" s="26">
        <f t="shared" si="10"/>
        <v>1E-08</v>
      </c>
      <c r="T34" s="9">
        <f t="shared" si="6"/>
        <v>2.6638019304936336E-10</v>
      </c>
      <c r="U34" s="26">
        <f t="shared" si="11"/>
        <v>1E-08</v>
      </c>
      <c r="V34" s="9">
        <f t="shared" si="7"/>
        <v>2.6638019304936336E-10</v>
      </c>
      <c r="W34" s="36">
        <v>1E-08</v>
      </c>
      <c r="X34" s="43">
        <v>1E-08</v>
      </c>
      <c r="Y34" s="26">
        <f t="shared" si="12"/>
        <v>1E-08</v>
      </c>
      <c r="Z34" s="9">
        <f t="shared" si="8"/>
        <v>2.6638019304936336E-10</v>
      </c>
      <c r="AA34" s="26">
        <f t="shared" si="13"/>
        <v>1E-08</v>
      </c>
      <c r="AB34" s="9">
        <f t="shared" si="9"/>
        <v>4.2717675533321393E-10</v>
      </c>
      <c r="AC34" s="26">
        <f t="shared" si="14"/>
        <v>0</v>
      </c>
      <c r="AD34" s="9">
        <f t="shared" si="9"/>
        <v>0</v>
      </c>
    </row>
    <row r="35" spans="2:30" ht="15" customHeight="1">
      <c r="B35" s="76" t="s">
        <v>20</v>
      </c>
      <c r="C35" s="77">
        <v>39.948</v>
      </c>
      <c r="D35" s="35">
        <v>14</v>
      </c>
      <c r="E35" s="8">
        <v>0</v>
      </c>
      <c r="F35" s="8">
        <v>0</v>
      </c>
      <c r="G35" s="8">
        <v>0</v>
      </c>
      <c r="H35" s="8">
        <v>0</v>
      </c>
      <c r="I35" s="8">
        <v>0</v>
      </c>
      <c r="J35" s="8">
        <v>0</v>
      </c>
      <c r="K35" s="26">
        <f t="shared" si="2"/>
        <v>1.0000000000000001E-07</v>
      </c>
      <c r="L35" s="43">
        <v>1E-08</v>
      </c>
      <c r="M35" s="26">
        <f t="shared" si="3"/>
        <v>1E-18</v>
      </c>
      <c r="N35" s="43">
        <v>1E-08</v>
      </c>
      <c r="O35" s="26">
        <f t="shared" si="4"/>
        <v>1.0000000000100001E-07</v>
      </c>
      <c r="P35" s="9">
        <f t="shared" si="5"/>
        <v>9.999999988100006E-09</v>
      </c>
      <c r="Q35" s="26">
        <f>M35+O35</f>
        <v>1.0000000000200001E-07</v>
      </c>
      <c r="R35" s="9">
        <f t="shared" si="5"/>
        <v>2.66380193054691E-09</v>
      </c>
      <c r="S35" s="26">
        <f t="shared" si="10"/>
        <v>1.0000000000200001E-07</v>
      </c>
      <c r="T35" s="9">
        <f t="shared" si="6"/>
        <v>2.66380193054691E-09</v>
      </c>
      <c r="U35" s="26">
        <f t="shared" si="11"/>
        <v>1.0000000000200001E-07</v>
      </c>
      <c r="V35" s="9">
        <f t="shared" si="7"/>
        <v>2.66380193054691E-09</v>
      </c>
      <c r="W35" s="36">
        <v>1E-08</v>
      </c>
      <c r="X35" s="43">
        <v>1E-08</v>
      </c>
      <c r="Y35" s="26">
        <f t="shared" si="12"/>
        <v>1.0000000000200001E-07</v>
      </c>
      <c r="Z35" s="9">
        <f t="shared" si="8"/>
        <v>2.66380193054691E-09</v>
      </c>
      <c r="AA35" s="26">
        <f t="shared" si="13"/>
        <v>1.0000000000200001E-07</v>
      </c>
      <c r="AB35" s="9">
        <f t="shared" si="9"/>
        <v>4.271767553417575E-09</v>
      </c>
      <c r="AC35" s="26">
        <f t="shared" si="14"/>
        <v>0</v>
      </c>
      <c r="AD35" s="9">
        <f t="shared" si="9"/>
        <v>0</v>
      </c>
    </row>
    <row r="36" spans="2:30" ht="15" customHeight="1">
      <c r="B36" s="76" t="s">
        <v>21</v>
      </c>
      <c r="C36" s="77">
        <v>32.042</v>
      </c>
      <c r="D36" s="35">
        <v>15</v>
      </c>
      <c r="E36" s="8">
        <v>1</v>
      </c>
      <c r="F36" s="8">
        <v>2</v>
      </c>
      <c r="G36" s="8">
        <v>1</v>
      </c>
      <c r="H36" s="8">
        <v>0</v>
      </c>
      <c r="I36" s="8">
        <v>0</v>
      </c>
      <c r="J36" s="8">
        <v>0</v>
      </c>
      <c r="K36" s="26">
        <f t="shared" si="2"/>
        <v>1.0000000000000001E-07</v>
      </c>
      <c r="L36" s="43">
        <v>1E-08</v>
      </c>
      <c r="M36" s="26">
        <f t="shared" si="3"/>
        <v>1E-18</v>
      </c>
      <c r="N36" s="43">
        <v>1E-08</v>
      </c>
      <c r="O36" s="26">
        <f t="shared" si="4"/>
        <v>1.0000000000100001E-07</v>
      </c>
      <c r="P36" s="9">
        <f t="shared" si="5"/>
        <v>9.999999988100006E-09</v>
      </c>
      <c r="Q36" s="36">
        <v>1E-08</v>
      </c>
      <c r="R36" s="9">
        <f t="shared" si="5"/>
        <v>2.6638019304936336E-10</v>
      </c>
      <c r="S36" s="26">
        <f t="shared" si="10"/>
        <v>1E-08</v>
      </c>
      <c r="T36" s="9">
        <f t="shared" si="6"/>
        <v>2.6638019304936336E-10</v>
      </c>
      <c r="U36" s="26">
        <f t="shared" si="11"/>
        <v>1E-08</v>
      </c>
      <c r="V36" s="9">
        <f t="shared" si="7"/>
        <v>2.6638019304936336E-10</v>
      </c>
      <c r="W36" s="36">
        <v>1E-08</v>
      </c>
      <c r="X36" s="43">
        <v>1E-08</v>
      </c>
      <c r="Y36" s="26">
        <f t="shared" si="12"/>
        <v>1E-08</v>
      </c>
      <c r="Z36" s="9">
        <f t="shared" si="8"/>
        <v>2.6638019304936336E-10</v>
      </c>
      <c r="AA36" s="26">
        <f t="shared" si="13"/>
        <v>1E-08</v>
      </c>
      <c r="AB36" s="9">
        <f t="shared" si="9"/>
        <v>4.2717675533321393E-10</v>
      </c>
      <c r="AC36" s="26">
        <f t="shared" si="14"/>
        <v>0</v>
      </c>
      <c r="AD36" s="9">
        <f t="shared" si="9"/>
        <v>0</v>
      </c>
    </row>
    <row r="37" spans="2:30" ht="15" customHeight="1">
      <c r="B37" s="19" t="s">
        <v>22</v>
      </c>
      <c r="C37" s="77"/>
      <c r="D37" s="35">
        <v>16</v>
      </c>
      <c r="E37" s="8"/>
      <c r="F37" s="8"/>
      <c r="G37" s="8"/>
      <c r="H37" s="8"/>
      <c r="I37" s="8"/>
      <c r="J37" s="8"/>
      <c r="K37" s="26"/>
      <c r="L37" s="26"/>
      <c r="M37" s="26"/>
      <c r="N37" s="26"/>
      <c r="O37" s="26"/>
      <c r="P37" s="9"/>
      <c r="Q37" s="26"/>
      <c r="R37" s="9"/>
      <c r="S37" s="26"/>
      <c r="T37" s="9"/>
      <c r="U37" s="26"/>
      <c r="V37" s="9"/>
      <c r="W37" s="26"/>
      <c r="X37" s="9"/>
      <c r="Y37" s="26"/>
      <c r="Z37" s="9"/>
      <c r="AA37" s="26"/>
      <c r="AB37" s="9"/>
      <c r="AC37" s="26"/>
      <c r="AD37" s="9"/>
    </row>
    <row r="38" spans="2:30" ht="15" customHeight="1">
      <c r="B38" s="19" t="s">
        <v>22</v>
      </c>
      <c r="C38" s="77"/>
      <c r="D38" s="35">
        <v>17</v>
      </c>
      <c r="E38" s="8"/>
      <c r="F38" s="8"/>
      <c r="G38" s="8"/>
      <c r="H38" s="8"/>
      <c r="I38" s="8"/>
      <c r="J38" s="8"/>
      <c r="K38" s="26"/>
      <c r="L38" s="26"/>
      <c r="M38" s="26"/>
      <c r="N38" s="26"/>
      <c r="O38" s="26"/>
      <c r="P38" s="9"/>
      <c r="Q38" s="26"/>
      <c r="R38" s="9"/>
      <c r="S38" s="26"/>
      <c r="T38" s="9"/>
      <c r="U38" s="26"/>
      <c r="V38" s="9"/>
      <c r="W38" s="26"/>
      <c r="X38" s="9"/>
      <c r="Y38" s="26"/>
      <c r="Z38" s="9"/>
      <c r="AA38" s="26"/>
      <c r="AB38" s="9"/>
      <c r="AC38" s="26"/>
      <c r="AD38" s="9"/>
    </row>
    <row r="39" spans="2:30" ht="15" customHeight="1">
      <c r="B39" s="19" t="s">
        <v>22</v>
      </c>
      <c r="C39" s="77"/>
      <c r="D39" s="35">
        <v>18</v>
      </c>
      <c r="E39" s="8"/>
      <c r="F39" s="8"/>
      <c r="G39" s="8"/>
      <c r="H39" s="8"/>
      <c r="I39" s="8"/>
      <c r="J39" s="8"/>
      <c r="K39" s="26"/>
      <c r="L39" s="26"/>
      <c r="M39" s="26"/>
      <c r="N39" s="26"/>
      <c r="O39" s="26"/>
      <c r="P39" s="9"/>
      <c r="Q39" s="26"/>
      <c r="R39" s="9"/>
      <c r="S39" s="26"/>
      <c r="T39" s="9"/>
      <c r="U39" s="26"/>
      <c r="V39" s="9"/>
      <c r="W39" s="26"/>
      <c r="X39" s="9"/>
      <c r="Y39" s="26"/>
      <c r="Z39" s="9"/>
      <c r="AA39" s="26"/>
      <c r="AB39" s="9"/>
      <c r="AC39" s="26"/>
      <c r="AD39" s="9"/>
    </row>
    <row r="40" spans="2:30" ht="15" customHeight="1">
      <c r="B40" s="19" t="s">
        <v>22</v>
      </c>
      <c r="C40" s="77"/>
      <c r="D40" s="35">
        <v>19</v>
      </c>
      <c r="E40" s="8"/>
      <c r="F40" s="8"/>
      <c r="G40" s="8"/>
      <c r="H40" s="8"/>
      <c r="I40" s="8"/>
      <c r="J40" s="8"/>
      <c r="K40" s="26"/>
      <c r="L40" s="26"/>
      <c r="M40" s="26"/>
      <c r="N40" s="26"/>
      <c r="O40" s="26"/>
      <c r="P40" s="9"/>
      <c r="Q40" s="26"/>
      <c r="R40" s="9"/>
      <c r="S40" s="26"/>
      <c r="T40" s="9"/>
      <c r="U40" s="26"/>
      <c r="V40" s="9"/>
      <c r="W40" s="26"/>
      <c r="X40" s="9"/>
      <c r="Y40" s="26"/>
      <c r="Z40" s="9"/>
      <c r="AA40" s="26"/>
      <c r="AB40" s="9"/>
      <c r="AC40" s="26"/>
      <c r="AD40" s="9"/>
    </row>
    <row r="41" spans="2:30" ht="15" customHeight="1" thickBot="1">
      <c r="B41" s="19" t="s">
        <v>91</v>
      </c>
      <c r="C41" s="14"/>
      <c r="D41" s="35">
        <v>20</v>
      </c>
      <c r="E41" s="8"/>
      <c r="F41" s="8"/>
      <c r="G41" s="8"/>
      <c r="H41" s="8"/>
      <c r="I41" s="8"/>
      <c r="J41" s="8"/>
      <c r="K41" s="36">
        <v>1000</v>
      </c>
      <c r="L41" s="41">
        <f>SUM(L24:L40)</f>
        <v>100.00000011999992</v>
      </c>
      <c r="M41" s="36">
        <v>1E-08</v>
      </c>
      <c r="N41" s="41">
        <f aca="true" t="shared" si="15" ref="N41:X41">SUM(N24:N40)</f>
        <v>1.3E-07</v>
      </c>
      <c r="O41" s="38">
        <f t="shared" si="15"/>
        <v>1000.0000011999996</v>
      </c>
      <c r="P41" s="41">
        <f t="shared" si="15"/>
        <v>99.99999999999997</v>
      </c>
      <c r="Q41" s="38">
        <f t="shared" si="15"/>
        <v>3754.032867656524</v>
      </c>
      <c r="R41" s="41">
        <f t="shared" si="15"/>
        <v>100.00000000000001</v>
      </c>
      <c r="S41" s="38">
        <f t="shared" si="15"/>
        <v>3754.032867656524</v>
      </c>
      <c r="T41" s="41">
        <f t="shared" si="15"/>
        <v>100.00000000000001</v>
      </c>
      <c r="U41" s="65">
        <f t="shared" si="15"/>
        <v>3754.032867656524</v>
      </c>
      <c r="V41" s="41">
        <f t="shared" si="15"/>
        <v>100.00000000000001</v>
      </c>
      <c r="W41" s="65">
        <f t="shared" si="15"/>
        <v>1.3E-07</v>
      </c>
      <c r="X41" s="41">
        <f t="shared" si="15"/>
        <v>1.3E-07</v>
      </c>
      <c r="Y41" s="38">
        <f aca="true" t="shared" si="16" ref="Y41:AD41">SUM(Y24:Y40)</f>
        <v>3754.032867656524</v>
      </c>
      <c r="Z41" s="41">
        <f t="shared" si="16"/>
        <v>100.00000000000001</v>
      </c>
      <c r="AA41" s="65">
        <f t="shared" si="16"/>
        <v>2340.9513451169937</v>
      </c>
      <c r="AB41" s="41">
        <f t="shared" si="16"/>
        <v>100.00000000000003</v>
      </c>
      <c r="AC41" s="65">
        <f t="shared" si="16"/>
        <v>1413.0815225395306</v>
      </c>
      <c r="AD41" s="41">
        <f t="shared" si="16"/>
        <v>100</v>
      </c>
    </row>
    <row r="42" spans="2:30" ht="15" customHeight="1" thickBot="1">
      <c r="B42" s="76" t="s">
        <v>23</v>
      </c>
      <c r="C42" s="77">
        <v>18.015</v>
      </c>
      <c r="D42" s="35">
        <v>21</v>
      </c>
      <c r="E42" s="8">
        <v>0</v>
      </c>
      <c r="F42" s="8">
        <v>1</v>
      </c>
      <c r="G42" s="8">
        <v>1</v>
      </c>
      <c r="H42" s="8">
        <v>0</v>
      </c>
      <c r="I42" s="8">
        <v>0</v>
      </c>
      <c r="J42" s="8">
        <v>0</v>
      </c>
      <c r="K42" s="36">
        <v>1E-08</v>
      </c>
      <c r="L42" s="42">
        <f>IF(K41&lt;0.00001,100,K42/K$41*100)</f>
        <v>1E-09</v>
      </c>
      <c r="M42" s="36">
        <v>3000</v>
      </c>
      <c r="N42" s="42">
        <f>IF(M41&lt;0.00001,100,M42/M$41*100)</f>
        <v>100</v>
      </c>
      <c r="O42" s="27">
        <f>K42+M42</f>
        <v>3000.00000001</v>
      </c>
      <c r="P42" s="42">
        <f>IF(O41&lt;0.00001,100,O42/O$41*100)</f>
        <v>299.9999996410001</v>
      </c>
      <c r="Q42" s="27">
        <f>O73-(Q31+Q32*2)</f>
        <v>2011.268220436402</v>
      </c>
      <c r="R42" s="42">
        <f>IF(Q41&lt;0.00001,100,Q42/Q$41*100)</f>
        <v>53.576201683389826</v>
      </c>
      <c r="S42" s="26">
        <f>Q42</f>
        <v>2011.268220436402</v>
      </c>
      <c r="T42" s="63">
        <f>IF(S41&lt;0.00001,100,S42/S$41*100)</f>
        <v>53.576201683389826</v>
      </c>
      <c r="U42" s="67">
        <f>S64</f>
        <v>14.708886598722955</v>
      </c>
      <c r="V42" s="72">
        <f>IF(U41&lt;0.00001,100,U42/U$41*100)</f>
        <v>0.39181560517090147</v>
      </c>
      <c r="W42" s="67">
        <f>T64</f>
        <v>1996.559333837679</v>
      </c>
      <c r="X42" s="64">
        <f>IF(W41&lt;0.00001,100,W42/W$41*100)</f>
        <v>100</v>
      </c>
      <c r="Y42" s="26">
        <f>U42</f>
        <v>14.708886598722955</v>
      </c>
      <c r="Z42" s="63">
        <f>IF(Y41&lt;0.00001,100,Y42/Y$41*100)</f>
        <v>0.39181560517090147</v>
      </c>
      <c r="AA42" s="36">
        <v>1E-08</v>
      </c>
      <c r="AB42" s="72">
        <f>IF(AA41&lt;0.00001,100,AA42/AA$41*100)</f>
        <v>4.2717675533321393E-10</v>
      </c>
      <c r="AC42" s="26">
        <f>Y42-AA42</f>
        <v>14.708886588722955</v>
      </c>
      <c r="AD42" s="64">
        <f>IF(AC41&lt;0.00001,100,AC42/AC$41*100)</f>
        <v>1.0409085643048224</v>
      </c>
    </row>
    <row r="43" spans="1:30" s="10" customFormat="1" ht="15" customHeight="1">
      <c r="A43" s="5"/>
      <c r="B43" s="28" t="s">
        <v>92</v>
      </c>
      <c r="C43" s="9"/>
      <c r="D43" s="35">
        <v>22</v>
      </c>
      <c r="E43" s="9"/>
      <c r="F43" s="9"/>
      <c r="G43" s="9"/>
      <c r="H43" s="9"/>
      <c r="I43" s="9"/>
      <c r="J43" s="9"/>
      <c r="K43" s="26">
        <f>K41+K42</f>
        <v>1000.00000001</v>
      </c>
      <c r="L43" s="29">
        <f>(K24*$C24+K25*$C25+K26*$C26+K27*$C27+K28*$C28+K29*$C29+K30*$C30+K31*$C31+K32*$C32+K33*$C33+K34*$C34+K35*$C35+K36*$C36+$C37+K38*$C38+K39*$C39+K40*$C40+K42*$C42)/K43</f>
        <v>16.043000049685123</v>
      </c>
      <c r="M43" s="26">
        <f>M41+M42</f>
        <v>3000.00000001</v>
      </c>
      <c r="N43" s="29">
        <f>(M24*$C24+M25*$C25+M26*$C26+M27*$C27+M28*$C28+M29*$C29+M30*$C30+M31*$C31+M32*$C32+M33*$C33+M34*$C34+M35*$C35+M36*$C36+$C37+M38*$C38+M39*$C39+M40*$C40+M42*$C42)/M43</f>
        <v>18.01499999993995</v>
      </c>
      <c r="O43" s="26">
        <f>O41+O42</f>
        <v>4000.0000012099995</v>
      </c>
      <c r="P43" s="29">
        <f>(O24*$C24+O25*$C25+O26*$C26+O27*$C27+O28*$C28+O29*$C29+O30*$C30+O31*$C31+O32*$C32+O33*$C33+O34*$C34+O35*$C35+O36*$C36+$C37+O38*$C38+O39*$C39+O40*$C40+O42*$C42)/O43</f>
        <v>17.522000007160983</v>
      </c>
      <c r="Q43" s="26">
        <f>Q41+Q42</f>
        <v>5765.301088092926</v>
      </c>
      <c r="R43" s="29">
        <f>(Q24*$C24+Q25*$C25+Q26*$C26+Q27*$C27+Q28*$C28+Q29*$C29+Q30*$C30+Q31*$C31+Q32*$C32+Q33*$C33+Q34*$C34+Q35*$C35+Q36*$C36+$C37+Q38*$C38+Q39*$C39+Q40*$C40+Q42*$C42)/Q43</f>
        <v>12.156885661944315</v>
      </c>
      <c r="S43" s="26">
        <f>S41+S42</f>
        <v>5765.301088092926</v>
      </c>
      <c r="T43" s="29">
        <f>(S24*$C24+S25*$C25+S26*$C26+S27*$C27+S28*$C28+S29*$C29+S30*$C30+S31*$C31+S32*$C32+S33*$C33+S34*$C34+S35*$C35+S36*$C36+$C37+S38*$C38+S39*$C39+S40*$C40+S42*$C42)/S43</f>
        <v>12.156885661944315</v>
      </c>
      <c r="U43" s="66">
        <f>U41+U42</f>
        <v>3768.741754255247</v>
      </c>
      <c r="V43" s="29">
        <f>(U24*$C24+U25*$C25+U26*$C26+U27*$C27+U28*$C28+U29*$C29+U30*$C30+U31*$C31+U32*$C32+U33*$C33+U34*$C34+U35*$C35+U36*$C36+$C37+U38*$C38+U39*$C39+U40*$C40+U42*$C42)/U43</f>
        <v>9.05344328701175</v>
      </c>
      <c r="W43" s="66">
        <f>W41+W42</f>
        <v>1996.559333967679</v>
      </c>
      <c r="X43" s="29">
        <f>(W24*$C24+W25*$C25+W26*$C26+W27*$C27+W28*$C28+W29*$C29+W30*$C30+W31*$C31+W32*$C32+W33*$C33+W34*$C34+W35*$C35+W36*$C36+$C37+W38*$C38+W39*$C39+W40*$C40+W42*$C42)/W43</f>
        <v>18.01500000139491</v>
      </c>
      <c r="Y43" s="26">
        <f>Y41+Y42</f>
        <v>3768.741754255247</v>
      </c>
      <c r="Z43" s="29">
        <f>(Y24*$C24+Y25*$C25+Y26*$C26+Y27*$C27+Y28*$C28+Y29*$C29+Y30*$C30+Y31*$C31+Y32*$C32+Y33*$C33+Y34*$C34+Y35*$C35+Y36*$C36+$C37+Y38*$C38+Y39*$C39+Y40*$C40+Y42*$C42)/Y43</f>
        <v>9.05344328701175</v>
      </c>
      <c r="AA43" s="66">
        <f>AA41+AA42</f>
        <v>2340.9513451269936</v>
      </c>
      <c r="AB43" s="29">
        <f>(AA24*$C24+AA25*$C25+AA26*$C26+AA27*$C27+AA28*$C28+AA29*$C29+AA30*$C30+AA31*$C31+AA32*$C32+AA33*$C33+AA34*$C34+AA35*$C35+AA36*$C36+$C37+AA38*$C38+AA39*$C39+AA40*$C40+AA42*$C42)/AA43</f>
        <v>2.0162744897684033</v>
      </c>
      <c r="AC43" s="66">
        <f>AC41+AC42</f>
        <v>1427.7904091282535</v>
      </c>
      <c r="AD43" s="29">
        <f>(AC24*$C24+AC25*$C25+AC26*$C26+AC27*$C27+AC28*$C28+AC29*$C29+AC30*$C30+AC31*$C31+AC32*$C32+AC33*$C33+AC34*$C34+AC35*$C35+AC36*$C36+$C37+AC38*$C38+AC39*$C39+AC40*$C40+AC42*$C42)/AC43</f>
        <v>20.59132003451744</v>
      </c>
    </row>
    <row r="44" spans="2:30" ht="15" customHeight="1">
      <c r="B44" s="19" t="s">
        <v>93</v>
      </c>
      <c r="C44" s="19" t="s">
        <v>94</v>
      </c>
      <c r="D44" s="35">
        <v>23</v>
      </c>
      <c r="E44" s="11"/>
      <c r="F44" s="11"/>
      <c r="G44" s="11"/>
      <c r="H44" s="11"/>
      <c r="I44" s="11"/>
      <c r="J44" s="11"/>
      <c r="K44" s="30">
        <f>L43*K43</f>
        <v>16043.000049845554</v>
      </c>
      <c r="L44" s="31"/>
      <c r="M44" s="30">
        <f>N43*M43</f>
        <v>54044.99999999999</v>
      </c>
      <c r="N44" s="31"/>
      <c r="O44" s="30">
        <f>P43*O43</f>
        <v>70088.00004984555</v>
      </c>
      <c r="P44" s="31"/>
      <c r="Q44" s="30">
        <f>R43*Q43</f>
        <v>70088.10613462885</v>
      </c>
      <c r="R44" s="31"/>
      <c r="S44" s="30">
        <f>T43*S43</f>
        <v>70088.10613462885</v>
      </c>
      <c r="T44" s="31"/>
      <c r="U44" s="30">
        <f>V43*U43</f>
        <v>34120.08973554305</v>
      </c>
      <c r="V44" s="31"/>
      <c r="W44" s="30">
        <f>X43*W43</f>
        <v>35968.01640421276</v>
      </c>
      <c r="X44" s="31"/>
      <c r="Y44" s="30">
        <f>Z43*Y43</f>
        <v>34120.08973554305</v>
      </c>
      <c r="Z44" s="31"/>
      <c r="AA44" s="30">
        <f>AB43*AA43</f>
        <v>4720.000478968586</v>
      </c>
      <c r="AB44" s="31"/>
      <c r="AC44" s="30">
        <f>AD43*AC43</f>
        <v>29400.089256574458</v>
      </c>
      <c r="AD44" s="31"/>
    </row>
    <row r="45" spans="2:30" ht="15" customHeight="1">
      <c r="B45" s="19" t="s">
        <v>194</v>
      </c>
      <c r="C45" s="19"/>
      <c r="D45" s="35">
        <v>24</v>
      </c>
      <c r="E45" s="11"/>
      <c r="F45" s="11"/>
      <c r="G45" s="11"/>
      <c r="H45" s="11"/>
      <c r="I45" s="11"/>
      <c r="J45" s="11"/>
      <c r="K45" s="46" t="s">
        <v>95</v>
      </c>
      <c r="L45" s="46" t="s">
        <v>96</v>
      </c>
      <c r="M45" s="46" t="s">
        <v>95</v>
      </c>
      <c r="N45" s="46" t="s">
        <v>96</v>
      </c>
      <c r="O45" s="46" t="s">
        <v>95</v>
      </c>
      <c r="P45" s="46" t="s">
        <v>96</v>
      </c>
      <c r="Q45" s="46" t="s">
        <v>95</v>
      </c>
      <c r="R45" s="46" t="s">
        <v>96</v>
      </c>
      <c r="S45" s="46" t="s">
        <v>95</v>
      </c>
      <c r="T45" s="46" t="s">
        <v>96</v>
      </c>
      <c r="U45" s="46" t="s">
        <v>95</v>
      </c>
      <c r="V45" s="46" t="s">
        <v>96</v>
      </c>
      <c r="W45" s="46" t="s">
        <v>95</v>
      </c>
      <c r="X45" s="46" t="s">
        <v>96</v>
      </c>
      <c r="Y45" s="46" t="s">
        <v>95</v>
      </c>
      <c r="Z45" s="46" t="s">
        <v>96</v>
      </c>
      <c r="AA45" s="46" t="s">
        <v>95</v>
      </c>
      <c r="AB45" s="46" t="s">
        <v>96</v>
      </c>
      <c r="AC45" s="46" t="s">
        <v>95</v>
      </c>
      <c r="AD45" s="46" t="s">
        <v>96</v>
      </c>
    </row>
    <row r="46" spans="2:30" ht="15" customHeight="1">
      <c r="B46" s="76" t="str">
        <f>B24</f>
        <v>CH4</v>
      </c>
      <c r="C46" s="19" t="s">
        <v>89</v>
      </c>
      <c r="D46" s="35">
        <v>25</v>
      </c>
      <c r="E46" s="11"/>
      <c r="F46" s="11"/>
      <c r="G46" s="11"/>
      <c r="H46" s="11"/>
      <c r="I46" s="11"/>
      <c r="J46" s="11"/>
      <c r="K46" s="30">
        <f aca="true" t="shared" si="17" ref="K46:K62">K24</f>
        <v>1000</v>
      </c>
      <c r="L46" s="36">
        <v>1E-08</v>
      </c>
      <c r="M46" s="30">
        <f aca="true" t="shared" si="18" ref="M46:M62">M24</f>
        <v>1E-18</v>
      </c>
      <c r="N46" s="36">
        <v>1E-08</v>
      </c>
      <c r="O46" s="30">
        <f aca="true" t="shared" si="19" ref="O46:Q62">O24</f>
        <v>1000</v>
      </c>
      <c r="P46" s="36">
        <v>1E-08</v>
      </c>
      <c r="Q46" s="30">
        <f t="shared" si="19"/>
        <v>117.3494586435366</v>
      </c>
      <c r="R46" s="36">
        <v>1E-08</v>
      </c>
      <c r="S46" s="30">
        <f aca="true" t="shared" si="20" ref="S46:S62">S24</f>
        <v>117.3494586435366</v>
      </c>
      <c r="T46" s="36">
        <v>1E-08</v>
      </c>
      <c r="U46" s="30">
        <f aca="true" t="shared" si="21" ref="U46:U62">U24</f>
        <v>117.3494586435366</v>
      </c>
      <c r="V46" s="36">
        <v>1E-08</v>
      </c>
      <c r="W46" s="30">
        <f aca="true" t="shared" si="22" ref="W46:W62">W24</f>
        <v>1E-08</v>
      </c>
      <c r="X46" s="36">
        <v>1E-08</v>
      </c>
      <c r="Y46" s="30">
        <f aca="true" t="shared" si="23" ref="Y46:Y62">Y24</f>
        <v>117.3494586435366</v>
      </c>
      <c r="Z46" s="36">
        <v>1E-08</v>
      </c>
      <c r="AA46" s="30">
        <f aca="true" t="shared" si="24" ref="AA46:AA62">AA24</f>
        <v>1E-08</v>
      </c>
      <c r="AB46" s="36">
        <v>1E-08</v>
      </c>
      <c r="AC46" s="30">
        <f aca="true" t="shared" si="25" ref="AC46:AC62">AC24</f>
        <v>117.3494586335366</v>
      </c>
      <c r="AD46" s="36">
        <v>1E-08</v>
      </c>
    </row>
    <row r="47" spans="2:30" ht="15" customHeight="1">
      <c r="B47" s="76" t="str">
        <f aca="true" t="shared" si="26" ref="B47:B64">B25</f>
        <v>C2H6</v>
      </c>
      <c r="C47" s="19" t="s">
        <v>89</v>
      </c>
      <c r="D47" s="35">
        <v>26</v>
      </c>
      <c r="E47" s="11"/>
      <c r="F47" s="11"/>
      <c r="G47" s="11"/>
      <c r="H47" s="11"/>
      <c r="I47" s="11"/>
      <c r="J47" s="11"/>
      <c r="K47" s="30">
        <f t="shared" si="17"/>
        <v>1.0000000000000001E-07</v>
      </c>
      <c r="L47" s="36">
        <v>1E-08</v>
      </c>
      <c r="M47" s="30">
        <f t="shared" si="18"/>
        <v>1E-18</v>
      </c>
      <c r="N47" s="36">
        <v>1E-08</v>
      </c>
      <c r="O47" s="30">
        <f t="shared" si="19"/>
        <v>1.0000000000100001E-07</v>
      </c>
      <c r="P47" s="36">
        <v>1E-08</v>
      </c>
      <c r="Q47" s="30">
        <f t="shared" si="19"/>
        <v>1E-08</v>
      </c>
      <c r="R47" s="36">
        <v>1E-08</v>
      </c>
      <c r="S47" s="30">
        <f t="shared" si="20"/>
        <v>1E-08</v>
      </c>
      <c r="T47" s="36">
        <v>1E-08</v>
      </c>
      <c r="U47" s="30">
        <f t="shared" si="21"/>
        <v>1E-08</v>
      </c>
      <c r="V47" s="36">
        <v>1E-08</v>
      </c>
      <c r="W47" s="30">
        <f t="shared" si="22"/>
        <v>1E-08</v>
      </c>
      <c r="X47" s="36">
        <v>1E-08</v>
      </c>
      <c r="Y47" s="30">
        <f t="shared" si="23"/>
        <v>1E-08</v>
      </c>
      <c r="Z47" s="36">
        <v>1E-08</v>
      </c>
      <c r="AA47" s="30">
        <f t="shared" si="24"/>
        <v>1E-08</v>
      </c>
      <c r="AB47" s="36">
        <v>1E-08</v>
      </c>
      <c r="AC47" s="30">
        <f t="shared" si="25"/>
        <v>0</v>
      </c>
      <c r="AD47" s="36">
        <v>1E-08</v>
      </c>
    </row>
    <row r="48" spans="2:30" ht="15" customHeight="1">
      <c r="B48" s="76" t="str">
        <f t="shared" si="26"/>
        <v>C3H8</v>
      </c>
      <c r="C48" s="19" t="s">
        <v>89</v>
      </c>
      <c r="D48" s="35">
        <v>27</v>
      </c>
      <c r="E48" s="11"/>
      <c r="F48" s="11"/>
      <c r="G48" s="11"/>
      <c r="H48" s="11"/>
      <c r="I48" s="11"/>
      <c r="J48" s="11"/>
      <c r="K48" s="30">
        <f t="shared" si="17"/>
        <v>1.0000000000000001E-07</v>
      </c>
      <c r="L48" s="36">
        <v>1E-08</v>
      </c>
      <c r="M48" s="30">
        <f t="shared" si="18"/>
        <v>1E-18</v>
      </c>
      <c r="N48" s="36">
        <v>1E-08</v>
      </c>
      <c r="O48" s="30">
        <f t="shared" si="19"/>
        <v>1.0000000000100001E-07</v>
      </c>
      <c r="P48" s="36">
        <v>1E-08</v>
      </c>
      <c r="Q48" s="30">
        <f t="shared" si="19"/>
        <v>1E-08</v>
      </c>
      <c r="R48" s="36">
        <v>1E-08</v>
      </c>
      <c r="S48" s="30">
        <f t="shared" si="20"/>
        <v>1E-08</v>
      </c>
      <c r="T48" s="36">
        <v>1E-08</v>
      </c>
      <c r="U48" s="30">
        <f t="shared" si="21"/>
        <v>1E-08</v>
      </c>
      <c r="V48" s="36">
        <v>1E-08</v>
      </c>
      <c r="W48" s="30">
        <f t="shared" si="22"/>
        <v>1E-08</v>
      </c>
      <c r="X48" s="36">
        <v>1E-08</v>
      </c>
      <c r="Y48" s="30">
        <f t="shared" si="23"/>
        <v>1E-08</v>
      </c>
      <c r="Z48" s="36">
        <v>1E-08</v>
      </c>
      <c r="AA48" s="30">
        <f t="shared" si="24"/>
        <v>1E-08</v>
      </c>
      <c r="AB48" s="36">
        <v>1E-08</v>
      </c>
      <c r="AC48" s="30">
        <f t="shared" si="25"/>
        <v>0</v>
      </c>
      <c r="AD48" s="36">
        <v>1E-08</v>
      </c>
    </row>
    <row r="49" spans="2:30" ht="15" customHeight="1">
      <c r="B49" s="76" t="str">
        <f t="shared" si="26"/>
        <v>C4H10</v>
      </c>
      <c r="C49" s="19" t="s">
        <v>89</v>
      </c>
      <c r="D49" s="35">
        <v>28</v>
      </c>
      <c r="E49" s="11"/>
      <c r="F49" s="11"/>
      <c r="G49" s="11"/>
      <c r="H49" s="11"/>
      <c r="I49" s="11"/>
      <c r="J49" s="11"/>
      <c r="K49" s="30">
        <f t="shared" si="17"/>
        <v>1.0000000000000001E-07</v>
      </c>
      <c r="L49" s="36">
        <v>1E-08</v>
      </c>
      <c r="M49" s="30">
        <f t="shared" si="18"/>
        <v>1E-18</v>
      </c>
      <c r="N49" s="36">
        <v>1E-08</v>
      </c>
      <c r="O49" s="30">
        <f t="shared" si="19"/>
        <v>1.0000000000100001E-07</v>
      </c>
      <c r="P49" s="36">
        <v>1E-08</v>
      </c>
      <c r="Q49" s="30">
        <f t="shared" si="19"/>
        <v>1E-08</v>
      </c>
      <c r="R49" s="36">
        <v>1E-08</v>
      </c>
      <c r="S49" s="30">
        <f t="shared" si="20"/>
        <v>1E-08</v>
      </c>
      <c r="T49" s="36">
        <v>1E-08</v>
      </c>
      <c r="U49" s="30">
        <f t="shared" si="21"/>
        <v>1E-08</v>
      </c>
      <c r="V49" s="36">
        <v>1E-08</v>
      </c>
      <c r="W49" s="30">
        <f t="shared" si="22"/>
        <v>1E-08</v>
      </c>
      <c r="X49" s="36">
        <v>1E-08</v>
      </c>
      <c r="Y49" s="30">
        <f t="shared" si="23"/>
        <v>1E-08</v>
      </c>
      <c r="Z49" s="36">
        <v>1E-08</v>
      </c>
      <c r="AA49" s="30">
        <f t="shared" si="24"/>
        <v>1E-08</v>
      </c>
      <c r="AB49" s="36">
        <v>1E-08</v>
      </c>
      <c r="AC49" s="30">
        <f t="shared" si="25"/>
        <v>0</v>
      </c>
      <c r="AD49" s="36">
        <v>1E-08</v>
      </c>
    </row>
    <row r="50" spans="2:30" ht="15" customHeight="1">
      <c r="B50" s="76" t="str">
        <f t="shared" si="26"/>
        <v>C5H12</v>
      </c>
      <c r="C50" s="19" t="s">
        <v>89</v>
      </c>
      <c r="D50" s="35">
        <v>29</v>
      </c>
      <c r="E50" s="11"/>
      <c r="F50" s="11"/>
      <c r="G50" s="11"/>
      <c r="H50" s="11"/>
      <c r="I50" s="11"/>
      <c r="J50" s="11"/>
      <c r="K50" s="30">
        <f t="shared" si="17"/>
        <v>1.0000000000000001E-07</v>
      </c>
      <c r="L50" s="36">
        <v>1E-08</v>
      </c>
      <c r="M50" s="30">
        <f t="shared" si="18"/>
        <v>1E-18</v>
      </c>
      <c r="N50" s="36">
        <v>1E-08</v>
      </c>
      <c r="O50" s="30">
        <f t="shared" si="19"/>
        <v>1.0000000000100001E-07</v>
      </c>
      <c r="P50" s="36">
        <v>1E-08</v>
      </c>
      <c r="Q50" s="30">
        <f t="shared" si="19"/>
        <v>1E-08</v>
      </c>
      <c r="R50" s="36">
        <v>1E-08</v>
      </c>
      <c r="S50" s="30">
        <f t="shared" si="20"/>
        <v>1E-08</v>
      </c>
      <c r="T50" s="36">
        <v>1E-08</v>
      </c>
      <c r="U50" s="30">
        <f t="shared" si="21"/>
        <v>1E-08</v>
      </c>
      <c r="V50" s="36">
        <v>1E-08</v>
      </c>
      <c r="W50" s="30">
        <f t="shared" si="22"/>
        <v>1E-08</v>
      </c>
      <c r="X50" s="36">
        <v>1E-08</v>
      </c>
      <c r="Y50" s="30">
        <f t="shared" si="23"/>
        <v>1E-08</v>
      </c>
      <c r="Z50" s="36">
        <v>1E-08</v>
      </c>
      <c r="AA50" s="30">
        <f t="shared" si="24"/>
        <v>1E-08</v>
      </c>
      <c r="AB50" s="36">
        <v>1E-08</v>
      </c>
      <c r="AC50" s="30">
        <f t="shared" si="25"/>
        <v>0</v>
      </c>
      <c r="AD50" s="36">
        <v>1E-08</v>
      </c>
    </row>
    <row r="51" spans="2:30" ht="15" customHeight="1">
      <c r="B51" s="76" t="str">
        <f t="shared" si="26"/>
        <v>C6H14</v>
      </c>
      <c r="C51" s="19" t="s">
        <v>89</v>
      </c>
      <c r="D51" s="35">
        <v>30</v>
      </c>
      <c r="E51" s="11"/>
      <c r="F51" s="11"/>
      <c r="G51" s="11"/>
      <c r="H51" s="11"/>
      <c r="I51" s="11"/>
      <c r="J51" s="11"/>
      <c r="K51" s="30">
        <f t="shared" si="17"/>
        <v>1.0000000000000001E-07</v>
      </c>
      <c r="L51" s="36">
        <v>1E-08</v>
      </c>
      <c r="M51" s="30">
        <f t="shared" si="18"/>
        <v>1E-18</v>
      </c>
      <c r="N51" s="36">
        <v>1E-08</v>
      </c>
      <c r="O51" s="30">
        <f t="shared" si="19"/>
        <v>1.0000000000100001E-07</v>
      </c>
      <c r="P51" s="36">
        <v>1E-08</v>
      </c>
      <c r="Q51" s="30">
        <f t="shared" si="19"/>
        <v>1E-08</v>
      </c>
      <c r="R51" s="36">
        <v>1E-08</v>
      </c>
      <c r="S51" s="30">
        <f t="shared" si="20"/>
        <v>1E-08</v>
      </c>
      <c r="T51" s="36">
        <v>1E-08</v>
      </c>
      <c r="U51" s="30">
        <f t="shared" si="21"/>
        <v>1E-08</v>
      </c>
      <c r="V51" s="36">
        <v>1E-08</v>
      </c>
      <c r="W51" s="30">
        <f t="shared" si="22"/>
        <v>1E-08</v>
      </c>
      <c r="X51" s="36">
        <v>1E-08</v>
      </c>
      <c r="Y51" s="30">
        <f t="shared" si="23"/>
        <v>1E-08</v>
      </c>
      <c r="Z51" s="36">
        <v>1E-08</v>
      </c>
      <c r="AA51" s="30">
        <f t="shared" si="24"/>
        <v>1E-08</v>
      </c>
      <c r="AB51" s="36">
        <v>1E-08</v>
      </c>
      <c r="AC51" s="30">
        <f t="shared" si="25"/>
        <v>0</v>
      </c>
      <c r="AD51" s="36">
        <v>1E-08</v>
      </c>
    </row>
    <row r="52" spans="2:30" ht="15" customHeight="1">
      <c r="B52" s="76" t="str">
        <f t="shared" si="26"/>
        <v>H2</v>
      </c>
      <c r="C52" s="19" t="s">
        <v>89</v>
      </c>
      <c r="D52" s="35">
        <v>31</v>
      </c>
      <c r="E52" s="11"/>
      <c r="F52" s="11"/>
      <c r="G52" s="11"/>
      <c r="H52" s="11"/>
      <c r="I52" s="11"/>
      <c r="J52" s="11"/>
      <c r="K52" s="30">
        <f t="shared" si="17"/>
        <v>1.0000000000000001E-07</v>
      </c>
      <c r="L52" s="36">
        <v>1E-08</v>
      </c>
      <c r="M52" s="30">
        <f t="shared" si="18"/>
        <v>1E-18</v>
      </c>
      <c r="N52" s="36">
        <v>1E-08</v>
      </c>
      <c r="O52" s="30">
        <f t="shared" si="19"/>
        <v>1.0000000000100001E-07</v>
      </c>
      <c r="P52" s="36">
        <v>1E-08</v>
      </c>
      <c r="Q52" s="30">
        <f t="shared" si="19"/>
        <v>2754.032865086525</v>
      </c>
      <c r="R52" s="36">
        <v>1E-08</v>
      </c>
      <c r="S52" s="30">
        <f t="shared" si="20"/>
        <v>2754.032865086525</v>
      </c>
      <c r="T52" s="36">
        <v>1E-08</v>
      </c>
      <c r="U52" s="30">
        <f t="shared" si="21"/>
        <v>2754.032865086525</v>
      </c>
      <c r="V52" s="36">
        <v>1E-08</v>
      </c>
      <c r="W52" s="30">
        <f t="shared" si="22"/>
        <v>1E-08</v>
      </c>
      <c r="X52" s="36">
        <v>1E-08</v>
      </c>
      <c r="Y52" s="30">
        <f t="shared" si="23"/>
        <v>2754.032865086525</v>
      </c>
      <c r="Z52" s="36">
        <v>1E-08</v>
      </c>
      <c r="AA52" s="30">
        <f t="shared" si="24"/>
        <v>2340.927935323546</v>
      </c>
      <c r="AB52" s="36">
        <v>1E-08</v>
      </c>
      <c r="AC52" s="30">
        <f t="shared" si="25"/>
        <v>413.1049297629788</v>
      </c>
      <c r="AD52" s="36">
        <v>1E-08</v>
      </c>
    </row>
    <row r="53" spans="2:30" ht="15" customHeight="1">
      <c r="B53" s="76" t="str">
        <f t="shared" si="26"/>
        <v>CO</v>
      </c>
      <c r="C53" s="19" t="s">
        <v>89</v>
      </c>
      <c r="D53" s="35">
        <v>32</v>
      </c>
      <c r="E53" s="11"/>
      <c r="F53" s="11"/>
      <c r="G53" s="11"/>
      <c r="H53" s="11"/>
      <c r="I53" s="11"/>
      <c r="J53" s="11"/>
      <c r="K53" s="30">
        <f t="shared" si="17"/>
        <v>1.0000000000000001E-07</v>
      </c>
      <c r="L53" s="36">
        <v>1E-08</v>
      </c>
      <c r="M53" s="30">
        <f t="shared" si="18"/>
        <v>1E-18</v>
      </c>
      <c r="N53" s="36">
        <v>1E-08</v>
      </c>
      <c r="O53" s="30">
        <f t="shared" si="19"/>
        <v>1.0000000000100001E-07</v>
      </c>
      <c r="P53" s="36">
        <v>1E-08</v>
      </c>
      <c r="Q53" s="30">
        <f t="shared" si="19"/>
        <v>776.5693071393291</v>
      </c>
      <c r="R53" s="36">
        <v>1E-08</v>
      </c>
      <c r="S53" s="30">
        <f t="shared" si="20"/>
        <v>776.5693071393291</v>
      </c>
      <c r="T53" s="36">
        <v>1E-08</v>
      </c>
      <c r="U53" s="30">
        <f t="shared" si="21"/>
        <v>776.5693071393291</v>
      </c>
      <c r="V53" s="36">
        <v>1E-08</v>
      </c>
      <c r="W53" s="30">
        <f t="shared" si="22"/>
        <v>1E-08</v>
      </c>
      <c r="X53" s="36">
        <v>1E-08</v>
      </c>
      <c r="Y53" s="30">
        <f t="shared" si="23"/>
        <v>776.5693071393291</v>
      </c>
      <c r="Z53" s="36">
        <v>1E-08</v>
      </c>
      <c r="AA53" s="30">
        <f t="shared" si="24"/>
        <v>0.0212813758621545</v>
      </c>
      <c r="AB53" s="36">
        <v>1E-08</v>
      </c>
      <c r="AC53" s="30">
        <f t="shared" si="25"/>
        <v>776.548025763467</v>
      </c>
      <c r="AD53" s="36">
        <v>1E-08</v>
      </c>
    </row>
    <row r="54" spans="2:30" ht="15" customHeight="1">
      <c r="B54" s="76" t="str">
        <f t="shared" si="26"/>
        <v>CO2</v>
      </c>
      <c r="C54" s="19" t="s">
        <v>89</v>
      </c>
      <c r="D54" s="35">
        <v>33</v>
      </c>
      <c r="E54" s="11"/>
      <c r="F54" s="11"/>
      <c r="G54" s="11"/>
      <c r="H54" s="11"/>
      <c r="I54" s="11"/>
      <c r="J54" s="11"/>
      <c r="K54" s="30">
        <f t="shared" si="17"/>
        <v>1.0000000000000001E-07</v>
      </c>
      <c r="L54" s="36">
        <v>1E-08</v>
      </c>
      <c r="M54" s="30">
        <f t="shared" si="18"/>
        <v>1E-18</v>
      </c>
      <c r="N54" s="36">
        <v>1E-08</v>
      </c>
      <c r="O54" s="30">
        <f t="shared" si="19"/>
        <v>1.0000000000100001E-07</v>
      </c>
      <c r="P54" s="36">
        <v>1E-08</v>
      </c>
      <c r="Q54" s="30">
        <f t="shared" si="19"/>
        <v>106.08123651713434</v>
      </c>
      <c r="R54" s="36">
        <v>1E-08</v>
      </c>
      <c r="S54" s="30">
        <f t="shared" si="20"/>
        <v>106.08123651713434</v>
      </c>
      <c r="T54" s="36">
        <v>1E-08</v>
      </c>
      <c r="U54" s="30">
        <f t="shared" si="21"/>
        <v>106.08123651713434</v>
      </c>
      <c r="V54" s="36">
        <v>1E-08</v>
      </c>
      <c r="W54" s="30">
        <f t="shared" si="22"/>
        <v>1E-08</v>
      </c>
      <c r="X54" s="36">
        <v>1E-08</v>
      </c>
      <c r="Y54" s="30">
        <f t="shared" si="23"/>
        <v>106.08123651713434</v>
      </c>
      <c r="Z54" s="36">
        <v>1E-08</v>
      </c>
      <c r="AA54" s="30">
        <f t="shared" si="24"/>
        <v>0.00212813758621545</v>
      </c>
      <c r="AB54" s="36">
        <v>1E-08</v>
      </c>
      <c r="AC54" s="30">
        <f t="shared" si="25"/>
        <v>106.07910837954813</v>
      </c>
      <c r="AD54" s="36">
        <v>1E-08</v>
      </c>
    </row>
    <row r="55" spans="2:30" ht="15" customHeight="1">
      <c r="B55" s="76" t="str">
        <f t="shared" si="26"/>
        <v>N2</v>
      </c>
      <c r="C55" s="19" t="s">
        <v>89</v>
      </c>
      <c r="D55" s="35">
        <v>34</v>
      </c>
      <c r="E55" s="11"/>
      <c r="F55" s="11"/>
      <c r="G55" s="11"/>
      <c r="H55" s="11"/>
      <c r="I55" s="11"/>
      <c r="J55" s="11"/>
      <c r="K55" s="30">
        <f t="shared" si="17"/>
        <v>1.0000000000000001E-07</v>
      </c>
      <c r="L55" s="36">
        <v>1E-08</v>
      </c>
      <c r="M55" s="30">
        <f t="shared" si="18"/>
        <v>1E-18</v>
      </c>
      <c r="N55" s="36">
        <v>1E-08</v>
      </c>
      <c r="O55" s="30">
        <f t="shared" si="19"/>
        <v>1.0000000000100001E-07</v>
      </c>
      <c r="P55" s="36">
        <v>1E-08</v>
      </c>
      <c r="Q55" s="30">
        <f t="shared" si="19"/>
        <v>1.0000000000200001E-07</v>
      </c>
      <c r="R55" s="36">
        <v>1E-08</v>
      </c>
      <c r="S55" s="30">
        <f t="shared" si="20"/>
        <v>1.0000000000200001E-07</v>
      </c>
      <c r="T55" s="36">
        <v>1E-08</v>
      </c>
      <c r="U55" s="30">
        <f t="shared" si="21"/>
        <v>1.0000000000200001E-07</v>
      </c>
      <c r="V55" s="36">
        <v>1E-08</v>
      </c>
      <c r="W55" s="30">
        <f t="shared" si="22"/>
        <v>1E-08</v>
      </c>
      <c r="X55" s="36">
        <v>1E-08</v>
      </c>
      <c r="Y55" s="30">
        <f t="shared" si="23"/>
        <v>1.0000000000200001E-07</v>
      </c>
      <c r="Z55" s="36">
        <v>1E-08</v>
      </c>
      <c r="AA55" s="30">
        <f t="shared" si="24"/>
        <v>1.0000000000200001E-07</v>
      </c>
      <c r="AB55" s="36">
        <v>1E-08</v>
      </c>
      <c r="AC55" s="30">
        <f t="shared" si="25"/>
        <v>0</v>
      </c>
      <c r="AD55" s="36">
        <v>1E-08</v>
      </c>
    </row>
    <row r="56" spans="2:30" ht="15" customHeight="1">
      <c r="B56" s="76" t="str">
        <f t="shared" si="26"/>
        <v>O2</v>
      </c>
      <c r="C56" s="19" t="s">
        <v>89</v>
      </c>
      <c r="D56" s="35">
        <v>35</v>
      </c>
      <c r="E56" s="11"/>
      <c r="F56" s="11"/>
      <c r="G56" s="11"/>
      <c r="H56" s="11"/>
      <c r="I56" s="11"/>
      <c r="J56" s="11"/>
      <c r="K56" s="30">
        <f t="shared" si="17"/>
        <v>1.0000000000000001E-07</v>
      </c>
      <c r="L56" s="36">
        <v>1E-08</v>
      </c>
      <c r="M56" s="30">
        <f t="shared" si="18"/>
        <v>1E-18</v>
      </c>
      <c r="N56" s="36">
        <v>1E-08</v>
      </c>
      <c r="O56" s="30">
        <f t="shared" si="19"/>
        <v>1.0000000000100001E-07</v>
      </c>
      <c r="P56" s="36">
        <v>1E-08</v>
      </c>
      <c r="Q56" s="30">
        <f t="shared" si="19"/>
        <v>1E-08</v>
      </c>
      <c r="R56" s="36">
        <v>1E-08</v>
      </c>
      <c r="S56" s="30">
        <f t="shared" si="20"/>
        <v>1E-08</v>
      </c>
      <c r="T56" s="36">
        <v>1E-08</v>
      </c>
      <c r="U56" s="30">
        <f t="shared" si="21"/>
        <v>1E-08</v>
      </c>
      <c r="V56" s="36">
        <v>1E-08</v>
      </c>
      <c r="W56" s="30">
        <f t="shared" si="22"/>
        <v>1E-08</v>
      </c>
      <c r="X56" s="36">
        <v>1E-08</v>
      </c>
      <c r="Y56" s="30">
        <f t="shared" si="23"/>
        <v>1E-08</v>
      </c>
      <c r="Z56" s="36">
        <v>1E-08</v>
      </c>
      <c r="AA56" s="30">
        <f t="shared" si="24"/>
        <v>1E-08</v>
      </c>
      <c r="AB56" s="36">
        <v>1E-08</v>
      </c>
      <c r="AC56" s="30">
        <f t="shared" si="25"/>
        <v>0</v>
      </c>
      <c r="AD56" s="36">
        <v>1E-08</v>
      </c>
    </row>
    <row r="57" spans="2:30" ht="15" customHeight="1">
      <c r="B57" s="76" t="str">
        <f t="shared" si="26"/>
        <v>Ar</v>
      </c>
      <c r="C57" s="19" t="s">
        <v>89</v>
      </c>
      <c r="D57" s="35">
        <v>36</v>
      </c>
      <c r="E57" s="11"/>
      <c r="F57" s="11"/>
      <c r="G57" s="11"/>
      <c r="H57" s="11"/>
      <c r="I57" s="11"/>
      <c r="J57" s="11"/>
      <c r="K57" s="30">
        <f t="shared" si="17"/>
        <v>1.0000000000000001E-07</v>
      </c>
      <c r="L57" s="36">
        <v>1E-08</v>
      </c>
      <c r="M57" s="30">
        <f t="shared" si="18"/>
        <v>1E-18</v>
      </c>
      <c r="N57" s="36">
        <v>1E-08</v>
      </c>
      <c r="O57" s="30">
        <f t="shared" si="19"/>
        <v>1.0000000000100001E-07</v>
      </c>
      <c r="P57" s="36">
        <v>1E-08</v>
      </c>
      <c r="Q57" s="30">
        <f t="shared" si="19"/>
        <v>1.0000000000200001E-07</v>
      </c>
      <c r="R57" s="36">
        <v>1E-08</v>
      </c>
      <c r="S57" s="30">
        <f t="shared" si="20"/>
        <v>1.0000000000200001E-07</v>
      </c>
      <c r="T57" s="36">
        <v>1E-08</v>
      </c>
      <c r="U57" s="30">
        <f t="shared" si="21"/>
        <v>1.0000000000200001E-07</v>
      </c>
      <c r="V57" s="36">
        <v>1E-08</v>
      </c>
      <c r="W57" s="30">
        <f t="shared" si="22"/>
        <v>1E-08</v>
      </c>
      <c r="X57" s="36">
        <v>1E-08</v>
      </c>
      <c r="Y57" s="30">
        <f t="shared" si="23"/>
        <v>1.0000000000200001E-07</v>
      </c>
      <c r="Z57" s="36">
        <v>1E-08</v>
      </c>
      <c r="AA57" s="30">
        <f t="shared" si="24"/>
        <v>1.0000000000200001E-07</v>
      </c>
      <c r="AB57" s="36">
        <v>1E-08</v>
      </c>
      <c r="AC57" s="30">
        <f t="shared" si="25"/>
        <v>0</v>
      </c>
      <c r="AD57" s="36">
        <v>1E-08</v>
      </c>
    </row>
    <row r="58" spans="2:30" ht="15" customHeight="1">
      <c r="B58" s="76" t="str">
        <f t="shared" si="26"/>
        <v>CH3OH</v>
      </c>
      <c r="C58" s="19" t="s">
        <v>89</v>
      </c>
      <c r="D58" s="35">
        <v>37</v>
      </c>
      <c r="E58" s="11"/>
      <c r="F58" s="11"/>
      <c r="G58" s="11"/>
      <c r="H58" s="11"/>
      <c r="I58" s="11"/>
      <c r="J58" s="11"/>
      <c r="K58" s="30">
        <f t="shared" si="17"/>
        <v>1.0000000000000001E-07</v>
      </c>
      <c r="L58" s="36">
        <v>1E-08</v>
      </c>
      <c r="M58" s="30">
        <f t="shared" si="18"/>
        <v>1E-18</v>
      </c>
      <c r="N58" s="36">
        <v>1E-08</v>
      </c>
      <c r="O58" s="30">
        <f t="shared" si="19"/>
        <v>1.0000000000100001E-07</v>
      </c>
      <c r="P58" s="36">
        <v>1E-08</v>
      </c>
      <c r="Q58" s="30">
        <f t="shared" si="19"/>
        <v>1E-08</v>
      </c>
      <c r="R58" s="36">
        <v>1E-08</v>
      </c>
      <c r="S58" s="30">
        <f t="shared" si="20"/>
        <v>1E-08</v>
      </c>
      <c r="T58" s="36">
        <v>1E-08</v>
      </c>
      <c r="U58" s="30">
        <f t="shared" si="21"/>
        <v>1E-08</v>
      </c>
      <c r="V58" s="36">
        <v>1E-08</v>
      </c>
      <c r="W58" s="30">
        <f t="shared" si="22"/>
        <v>1E-08</v>
      </c>
      <c r="X58" s="36">
        <v>1E-08</v>
      </c>
      <c r="Y58" s="30">
        <f t="shared" si="23"/>
        <v>1E-08</v>
      </c>
      <c r="Z58" s="36">
        <v>1E-08</v>
      </c>
      <c r="AA58" s="30">
        <f t="shared" si="24"/>
        <v>1E-08</v>
      </c>
      <c r="AB58" s="36">
        <v>1E-08</v>
      </c>
      <c r="AC58" s="30">
        <f t="shared" si="25"/>
        <v>0</v>
      </c>
      <c r="AD58" s="36">
        <v>1E-08</v>
      </c>
    </row>
    <row r="59" spans="2:30" ht="15" customHeight="1">
      <c r="B59" s="76">
        <f t="shared" si="26"/>
      </c>
      <c r="C59" s="19" t="s">
        <v>89</v>
      </c>
      <c r="D59" s="35">
        <v>38</v>
      </c>
      <c r="E59" s="11"/>
      <c r="F59" s="11"/>
      <c r="G59" s="11"/>
      <c r="H59" s="11"/>
      <c r="I59" s="11"/>
      <c r="J59" s="11"/>
      <c r="K59" s="30">
        <f t="shared" si="17"/>
        <v>0</v>
      </c>
      <c r="L59" s="36">
        <v>1E-08</v>
      </c>
      <c r="M59" s="30">
        <f t="shared" si="18"/>
        <v>0</v>
      </c>
      <c r="N59" s="36">
        <v>1E-08</v>
      </c>
      <c r="O59" s="30">
        <f t="shared" si="19"/>
        <v>0</v>
      </c>
      <c r="P59" s="36">
        <v>1E-08</v>
      </c>
      <c r="Q59" s="30">
        <f t="shared" si="19"/>
        <v>0</v>
      </c>
      <c r="R59" s="36">
        <v>1E-08</v>
      </c>
      <c r="S59" s="30">
        <f t="shared" si="20"/>
        <v>0</v>
      </c>
      <c r="T59" s="36">
        <v>1E-08</v>
      </c>
      <c r="U59" s="30">
        <f t="shared" si="21"/>
        <v>0</v>
      </c>
      <c r="V59" s="36">
        <v>1E-08</v>
      </c>
      <c r="W59" s="30">
        <f t="shared" si="22"/>
        <v>0</v>
      </c>
      <c r="X59" s="36">
        <v>1E-08</v>
      </c>
      <c r="Y59" s="30">
        <f t="shared" si="23"/>
        <v>0</v>
      </c>
      <c r="Z59" s="36">
        <v>1E-08</v>
      </c>
      <c r="AA59" s="30">
        <f t="shared" si="24"/>
        <v>0</v>
      </c>
      <c r="AB59" s="36">
        <v>1E-08</v>
      </c>
      <c r="AC59" s="30">
        <f t="shared" si="25"/>
        <v>0</v>
      </c>
      <c r="AD59" s="36">
        <v>1E-08</v>
      </c>
    </row>
    <row r="60" spans="2:30" ht="15" customHeight="1">
      <c r="B60" s="76">
        <f t="shared" si="26"/>
      </c>
      <c r="C60" s="19" t="s">
        <v>89</v>
      </c>
      <c r="D60" s="35">
        <v>39</v>
      </c>
      <c r="E60" s="11"/>
      <c r="F60" s="11"/>
      <c r="G60" s="11"/>
      <c r="H60" s="11"/>
      <c r="I60" s="11"/>
      <c r="J60" s="11"/>
      <c r="K60" s="30">
        <f t="shared" si="17"/>
        <v>0</v>
      </c>
      <c r="L60" s="36">
        <v>1E-08</v>
      </c>
      <c r="M60" s="30">
        <f t="shared" si="18"/>
        <v>0</v>
      </c>
      <c r="N60" s="36">
        <v>1E-08</v>
      </c>
      <c r="O60" s="30">
        <f t="shared" si="19"/>
        <v>0</v>
      </c>
      <c r="P60" s="36">
        <v>1E-08</v>
      </c>
      <c r="Q60" s="30">
        <f t="shared" si="19"/>
        <v>0</v>
      </c>
      <c r="R60" s="36">
        <v>1E-08</v>
      </c>
      <c r="S60" s="30">
        <f t="shared" si="20"/>
        <v>0</v>
      </c>
      <c r="T60" s="36">
        <v>1E-08</v>
      </c>
      <c r="U60" s="30">
        <f t="shared" si="21"/>
        <v>0</v>
      </c>
      <c r="V60" s="36">
        <v>1E-08</v>
      </c>
      <c r="W60" s="30">
        <f t="shared" si="22"/>
        <v>0</v>
      </c>
      <c r="X60" s="36">
        <v>1E-08</v>
      </c>
      <c r="Y60" s="30">
        <f t="shared" si="23"/>
        <v>0</v>
      </c>
      <c r="Z60" s="36">
        <v>1E-08</v>
      </c>
      <c r="AA60" s="30">
        <f t="shared" si="24"/>
        <v>0</v>
      </c>
      <c r="AB60" s="36">
        <v>1E-08</v>
      </c>
      <c r="AC60" s="30">
        <f t="shared" si="25"/>
        <v>0</v>
      </c>
      <c r="AD60" s="36">
        <v>1E-08</v>
      </c>
    </row>
    <row r="61" spans="2:30" ht="15" customHeight="1">
      <c r="B61" s="76">
        <f t="shared" si="26"/>
      </c>
      <c r="C61" s="19" t="s">
        <v>89</v>
      </c>
      <c r="D61" s="35">
        <v>40</v>
      </c>
      <c r="E61" s="11"/>
      <c r="F61" s="11"/>
      <c r="G61" s="11"/>
      <c r="H61" s="11"/>
      <c r="I61" s="11"/>
      <c r="J61" s="11"/>
      <c r="K61" s="30">
        <f t="shared" si="17"/>
        <v>0</v>
      </c>
      <c r="L61" s="36">
        <v>1E-08</v>
      </c>
      <c r="M61" s="30">
        <f t="shared" si="18"/>
        <v>0</v>
      </c>
      <c r="N61" s="36">
        <v>1E-08</v>
      </c>
      <c r="O61" s="30">
        <f t="shared" si="19"/>
        <v>0</v>
      </c>
      <c r="P61" s="36">
        <v>1E-08</v>
      </c>
      <c r="Q61" s="30">
        <f t="shared" si="19"/>
        <v>0</v>
      </c>
      <c r="R61" s="36">
        <v>1E-08</v>
      </c>
      <c r="S61" s="30">
        <f t="shared" si="20"/>
        <v>0</v>
      </c>
      <c r="T61" s="36">
        <v>1E-08</v>
      </c>
      <c r="U61" s="30">
        <f t="shared" si="21"/>
        <v>0</v>
      </c>
      <c r="V61" s="36">
        <v>1E-08</v>
      </c>
      <c r="W61" s="30">
        <f t="shared" si="22"/>
        <v>0</v>
      </c>
      <c r="X61" s="36">
        <v>1E-08</v>
      </c>
      <c r="Y61" s="30">
        <f t="shared" si="23"/>
        <v>0</v>
      </c>
      <c r="Z61" s="36">
        <v>1E-08</v>
      </c>
      <c r="AA61" s="30">
        <f t="shared" si="24"/>
        <v>0</v>
      </c>
      <c r="AB61" s="36">
        <v>1E-08</v>
      </c>
      <c r="AC61" s="30">
        <f t="shared" si="25"/>
        <v>0</v>
      </c>
      <c r="AD61" s="36">
        <v>1E-08</v>
      </c>
    </row>
    <row r="62" spans="2:30" ht="15" customHeight="1">
      <c r="B62" s="76">
        <f t="shared" si="26"/>
      </c>
      <c r="C62" s="19" t="s">
        <v>89</v>
      </c>
      <c r="D62" s="35">
        <v>41</v>
      </c>
      <c r="E62" s="11"/>
      <c r="F62" s="11"/>
      <c r="G62" s="11"/>
      <c r="H62" s="11"/>
      <c r="I62" s="11"/>
      <c r="J62" s="11"/>
      <c r="K62" s="30">
        <f t="shared" si="17"/>
        <v>0</v>
      </c>
      <c r="L62" s="36">
        <v>1E-08</v>
      </c>
      <c r="M62" s="30">
        <f t="shared" si="18"/>
        <v>0</v>
      </c>
      <c r="N62" s="36">
        <v>1E-08</v>
      </c>
      <c r="O62" s="30">
        <f t="shared" si="19"/>
        <v>0</v>
      </c>
      <c r="P62" s="36">
        <v>1E-08</v>
      </c>
      <c r="Q62" s="30">
        <f t="shared" si="19"/>
        <v>0</v>
      </c>
      <c r="R62" s="36">
        <v>1E-08</v>
      </c>
      <c r="S62" s="30">
        <f t="shared" si="20"/>
        <v>0</v>
      </c>
      <c r="T62" s="36">
        <v>1E-08</v>
      </c>
      <c r="U62" s="30">
        <f t="shared" si="21"/>
        <v>0</v>
      </c>
      <c r="V62" s="36">
        <v>1E-08</v>
      </c>
      <c r="W62" s="30">
        <f t="shared" si="22"/>
        <v>0</v>
      </c>
      <c r="X62" s="36">
        <v>1E-08</v>
      </c>
      <c r="Y62" s="30">
        <f t="shared" si="23"/>
        <v>0</v>
      </c>
      <c r="Z62" s="36">
        <v>1E-08</v>
      </c>
      <c r="AA62" s="30">
        <f t="shared" si="24"/>
        <v>0</v>
      </c>
      <c r="AB62" s="36">
        <v>1E-08</v>
      </c>
      <c r="AC62" s="30">
        <f t="shared" si="25"/>
        <v>0</v>
      </c>
      <c r="AD62" s="36">
        <v>1E-08</v>
      </c>
    </row>
    <row r="63" spans="2:30" ht="15" customHeight="1" thickBot="1">
      <c r="B63" s="32" t="s">
        <v>97</v>
      </c>
      <c r="C63" s="19"/>
      <c r="D63" s="35">
        <v>42</v>
      </c>
      <c r="E63" s="11"/>
      <c r="F63" s="11"/>
      <c r="G63" s="11"/>
      <c r="H63" s="11"/>
      <c r="I63" s="11"/>
      <c r="J63" s="11"/>
      <c r="K63" s="37">
        <f aca="true" t="shared" si="27" ref="K63:P63">SUM(K46:K62)</f>
        <v>1000.0000011999996</v>
      </c>
      <c r="L63" s="38">
        <f t="shared" si="27"/>
        <v>1.7000000000000004E-07</v>
      </c>
      <c r="M63" s="37">
        <f t="shared" si="27"/>
        <v>1.3000000000000005E-17</v>
      </c>
      <c r="N63" s="38">
        <f t="shared" si="27"/>
        <v>1.7000000000000004E-07</v>
      </c>
      <c r="O63" s="37">
        <f t="shared" si="27"/>
        <v>1000.0000011999996</v>
      </c>
      <c r="P63" s="38">
        <f t="shared" si="27"/>
        <v>1.7000000000000004E-07</v>
      </c>
      <c r="Q63" s="37">
        <f aca="true" t="shared" si="28" ref="Q63:X63">SUM(Q46:Q62)</f>
        <v>3754.032867656524</v>
      </c>
      <c r="R63" s="38">
        <f t="shared" si="28"/>
        <v>1.7000000000000004E-07</v>
      </c>
      <c r="S63" s="70">
        <f t="shared" si="28"/>
        <v>3754.032867656524</v>
      </c>
      <c r="T63" s="65">
        <f t="shared" si="28"/>
        <v>1.7000000000000004E-07</v>
      </c>
      <c r="U63" s="37">
        <f t="shared" si="28"/>
        <v>3754.032867656524</v>
      </c>
      <c r="V63" s="38">
        <f t="shared" si="28"/>
        <v>1.7000000000000004E-07</v>
      </c>
      <c r="W63" s="37">
        <f t="shared" si="28"/>
        <v>1.3E-07</v>
      </c>
      <c r="X63" s="38">
        <f t="shared" si="28"/>
        <v>1.7000000000000004E-07</v>
      </c>
      <c r="Y63" s="70">
        <f aca="true" t="shared" si="29" ref="Y63:AD63">SUM(Y46:Y62)</f>
        <v>3754.032867656524</v>
      </c>
      <c r="Z63" s="65">
        <f t="shared" si="29"/>
        <v>1.7000000000000004E-07</v>
      </c>
      <c r="AA63" s="37">
        <f t="shared" si="29"/>
        <v>2340.9513451169937</v>
      </c>
      <c r="AB63" s="38">
        <f t="shared" si="29"/>
        <v>1.7000000000000004E-07</v>
      </c>
      <c r="AC63" s="37">
        <f t="shared" si="29"/>
        <v>1413.0815225395306</v>
      </c>
      <c r="AD63" s="38">
        <f t="shared" si="29"/>
        <v>1.7000000000000004E-07</v>
      </c>
    </row>
    <row r="64" spans="2:30" ht="15" customHeight="1" thickBot="1">
      <c r="B64" s="76" t="str">
        <f t="shared" si="26"/>
        <v>H2O</v>
      </c>
      <c r="C64" s="19" t="s">
        <v>89</v>
      </c>
      <c r="D64" s="35">
        <v>43</v>
      </c>
      <c r="E64" s="11"/>
      <c r="F64" s="11"/>
      <c r="G64" s="11"/>
      <c r="H64" s="11"/>
      <c r="I64" s="11"/>
      <c r="J64" s="11"/>
      <c r="K64" s="39">
        <v>1E-08</v>
      </c>
      <c r="L64" s="39">
        <v>1E-08</v>
      </c>
      <c r="M64" s="30">
        <f>M42</f>
        <v>3000</v>
      </c>
      <c r="N64" s="39">
        <v>1E-08</v>
      </c>
      <c r="O64" s="30">
        <f>O42</f>
        <v>3000.00000001</v>
      </c>
      <c r="P64" s="39">
        <v>1E-08</v>
      </c>
      <c r="Q64" s="30">
        <f>Q42</f>
        <v>2011.268220436402</v>
      </c>
      <c r="R64" s="68">
        <v>1E-08</v>
      </c>
      <c r="S64" s="73">
        <f>S82*S63/(S66-S82)</f>
        <v>14.708886598722955</v>
      </c>
      <c r="T64" s="73">
        <f>Q64-S64</f>
        <v>1996.559333837679</v>
      </c>
      <c r="U64" s="69">
        <f>U42</f>
        <v>14.708886598722955</v>
      </c>
      <c r="V64" s="36">
        <v>1E-08</v>
      </c>
      <c r="W64" s="36">
        <v>1E-08</v>
      </c>
      <c r="X64" s="30">
        <f>W42</f>
        <v>1996.559333837679</v>
      </c>
      <c r="Y64" s="69">
        <f>Y42</f>
        <v>14.708886598722955</v>
      </c>
      <c r="Z64" s="36">
        <v>1E-08</v>
      </c>
      <c r="AA64" s="69">
        <f>AA42</f>
        <v>1E-08</v>
      </c>
      <c r="AB64" s="36">
        <v>1E-08</v>
      </c>
      <c r="AC64" s="69">
        <f>AC42</f>
        <v>14.708886588722955</v>
      </c>
      <c r="AD64" s="30">
        <f>Z64</f>
        <v>1E-08</v>
      </c>
    </row>
    <row r="65" spans="2:30" ht="15" customHeight="1">
      <c r="B65" s="19" t="s">
        <v>98</v>
      </c>
      <c r="C65" s="19" t="s">
        <v>89</v>
      </c>
      <c r="D65" s="35">
        <v>44</v>
      </c>
      <c r="E65" s="11"/>
      <c r="F65" s="11"/>
      <c r="G65" s="11"/>
      <c r="H65" s="11"/>
      <c r="I65" s="11"/>
      <c r="J65" s="11"/>
      <c r="K65" s="30">
        <f aca="true" t="shared" si="30" ref="K65:P65">K63+K64</f>
        <v>1000.0000012099996</v>
      </c>
      <c r="L65" s="30">
        <f t="shared" si="30"/>
        <v>1.8000000000000005E-07</v>
      </c>
      <c r="M65" s="30">
        <f t="shared" si="30"/>
        <v>3000</v>
      </c>
      <c r="N65" s="30">
        <f t="shared" si="30"/>
        <v>1.8000000000000005E-07</v>
      </c>
      <c r="O65" s="30">
        <f t="shared" si="30"/>
        <v>4000.0000012099995</v>
      </c>
      <c r="P65" s="30">
        <f t="shared" si="30"/>
        <v>1.8000000000000005E-07</v>
      </c>
      <c r="Q65" s="30">
        <f aca="true" t="shared" si="31" ref="Q65:X65">Q63+Q64</f>
        <v>5765.301088092926</v>
      </c>
      <c r="R65" s="30">
        <f t="shared" si="31"/>
        <v>1.8000000000000005E-07</v>
      </c>
      <c r="S65" s="71">
        <f t="shared" si="31"/>
        <v>3768.741754255247</v>
      </c>
      <c r="T65" s="71">
        <f t="shared" si="31"/>
        <v>1996.5593340076791</v>
      </c>
      <c r="U65" s="30">
        <f t="shared" si="31"/>
        <v>3768.741754255247</v>
      </c>
      <c r="V65" s="30">
        <f t="shared" si="31"/>
        <v>1.8000000000000005E-07</v>
      </c>
      <c r="W65" s="30">
        <f t="shared" si="31"/>
        <v>1.4E-07</v>
      </c>
      <c r="X65" s="30">
        <f t="shared" si="31"/>
        <v>1996.5593340076791</v>
      </c>
      <c r="Y65" s="71">
        <f aca="true" t="shared" si="32" ref="Y65:AD65">Y63+Y64</f>
        <v>3768.741754255247</v>
      </c>
      <c r="Z65" s="71">
        <f t="shared" si="32"/>
        <v>1.8000000000000005E-07</v>
      </c>
      <c r="AA65" s="30">
        <f t="shared" si="32"/>
        <v>2340.9513451269936</v>
      </c>
      <c r="AB65" s="30">
        <f t="shared" si="32"/>
        <v>1.8000000000000005E-07</v>
      </c>
      <c r="AC65" s="30">
        <f t="shared" si="32"/>
        <v>1427.7904091282535</v>
      </c>
      <c r="AD65" s="30">
        <f t="shared" si="32"/>
        <v>1.8000000000000005E-07</v>
      </c>
    </row>
    <row r="66" spans="2:30" ht="15" customHeight="1">
      <c r="B66" s="32" t="s">
        <v>99</v>
      </c>
      <c r="C66" s="33" t="s">
        <v>100</v>
      </c>
      <c r="D66" s="35">
        <v>45</v>
      </c>
      <c r="E66" s="12"/>
      <c r="F66" s="12"/>
      <c r="G66" s="12"/>
      <c r="H66" s="12"/>
      <c r="I66" s="12"/>
      <c r="J66" s="12"/>
      <c r="K66" s="74">
        <f>VLOOKUP(K$21,$U$8:$W$17,2,0)</f>
        <v>3.3</v>
      </c>
      <c r="L66" s="34">
        <f>K66/0.101325</f>
        <v>32.56846780162842</v>
      </c>
      <c r="M66" s="74">
        <f>VLOOKUP(M$21,$U$8:$W$17,2,0)</f>
        <v>4.1</v>
      </c>
      <c r="N66" s="34">
        <f>M66/0.101325</f>
        <v>40.463853935356525</v>
      </c>
      <c r="O66" s="74">
        <f>VLOOKUP(O$21,$U$8:$W$17,2,0)</f>
        <v>2.8</v>
      </c>
      <c r="P66" s="34">
        <f>O66/0.101325</f>
        <v>27.63385146804836</v>
      </c>
      <c r="Q66" s="74">
        <f>VLOOKUP(Q$21,$U$8:$W$17,2,0)</f>
        <v>2</v>
      </c>
      <c r="R66" s="34">
        <f>Q66/0.101325</f>
        <v>19.738465334320257</v>
      </c>
      <c r="S66" s="74">
        <f>VLOOKUP(S$21,$U$8:$W$17,2,0)</f>
        <v>1.7</v>
      </c>
      <c r="T66" s="34">
        <f>S66/0.101325</f>
        <v>16.777695534172217</v>
      </c>
      <c r="U66" s="74">
        <f>VLOOKUP(U$21,$U$8:$W$17,2,0)</f>
        <v>1.7</v>
      </c>
      <c r="V66" s="34">
        <f>U66/0.101325</f>
        <v>16.777695534172217</v>
      </c>
      <c r="W66" s="74">
        <f>VLOOKUP(W$21,$U$8:$W$17,2,0)</f>
        <v>1.7</v>
      </c>
      <c r="X66" s="34">
        <f>W66/0.101325</f>
        <v>16.777695534172217</v>
      </c>
      <c r="Y66" s="74">
        <f>VLOOKUP(Y$21,$U$8:$W$17,2,0)</f>
        <v>1.6</v>
      </c>
      <c r="Z66" s="34">
        <f>Y66/0.101325</f>
        <v>15.790772267456207</v>
      </c>
      <c r="AA66" s="74">
        <f>VLOOKUP(AA$21,$U$8:$W$17,2,0)</f>
        <v>1.6</v>
      </c>
      <c r="AB66" s="34">
        <f>AA66/0.101325</f>
        <v>15.790772267456207</v>
      </c>
      <c r="AC66" s="74">
        <f>VLOOKUP(AC$21,$U$8:$W$17,2,0)</f>
        <v>0.03</v>
      </c>
      <c r="AD66" s="34">
        <f>AC66/0.101325</f>
        <v>0.29607698001480387</v>
      </c>
    </row>
    <row r="67" spans="2:30" ht="15" customHeight="1">
      <c r="B67" s="76" t="s">
        <v>195</v>
      </c>
      <c r="C67" s="19" t="s">
        <v>190</v>
      </c>
      <c r="D67" s="35">
        <v>46</v>
      </c>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row>
    <row r="68" spans="2:30" ht="15" customHeight="1">
      <c r="B68" s="32" t="s">
        <v>101</v>
      </c>
      <c r="C68" s="22" t="s">
        <v>102</v>
      </c>
      <c r="D68" s="35">
        <v>47</v>
      </c>
      <c r="E68" s="13"/>
      <c r="F68" s="13"/>
      <c r="G68" s="13"/>
      <c r="H68" s="13"/>
      <c r="I68" s="13"/>
      <c r="J68" s="13"/>
      <c r="K68" s="75">
        <f>VLOOKUP(K$21,$U$8:$W$17,3,0)</f>
        <v>25</v>
      </c>
      <c r="L68" s="27">
        <f>K68+273.15</f>
        <v>298.15</v>
      </c>
      <c r="M68" s="75">
        <f>VLOOKUP(M$21,$U$8:$W$17,3,0)</f>
        <v>350</v>
      </c>
      <c r="N68" s="27">
        <f>M68+273.15</f>
        <v>623.15</v>
      </c>
      <c r="O68" s="75">
        <f>VLOOKUP(O$21,$U$8:$W$17,3,0)</f>
        <v>300</v>
      </c>
      <c r="P68" s="27">
        <f>O68+273.15</f>
        <v>573.15</v>
      </c>
      <c r="Q68" s="75">
        <f>VLOOKUP(Q$21,$U$8:$W$17,3,0)</f>
        <v>875</v>
      </c>
      <c r="R68" s="27">
        <f>Q68+273.15</f>
        <v>1148.15</v>
      </c>
      <c r="S68" s="75">
        <f>VLOOKUP(S$21,$U$8:$W$17,3,0)</f>
        <v>38</v>
      </c>
      <c r="T68" s="27">
        <f>S68+273.15</f>
        <v>311.15</v>
      </c>
      <c r="U68" s="75">
        <f>VLOOKUP(U$21,$U$8:$W$17,3,0)</f>
        <v>38</v>
      </c>
      <c r="V68" s="27">
        <f>U68+273.15</f>
        <v>311.15</v>
      </c>
      <c r="W68" s="75">
        <f>VLOOKUP(W$21,$U$8:$W$17,3,0)</f>
        <v>38</v>
      </c>
      <c r="X68" s="27">
        <f>W68+273.15</f>
        <v>311.15</v>
      </c>
      <c r="Y68" s="75">
        <f>VLOOKUP(Y$21,$U$8:$W$17,3,0)</f>
        <v>38</v>
      </c>
      <c r="Z68" s="27">
        <f>Y68+273.15</f>
        <v>311.15</v>
      </c>
      <c r="AA68" s="75">
        <f>VLOOKUP(AA$21,$U$8:$W$17,3,0)</f>
        <v>38</v>
      </c>
      <c r="AB68" s="27">
        <f>AA68+273.15</f>
        <v>311.15</v>
      </c>
      <c r="AC68" s="75">
        <f>VLOOKUP(AC$21,$U$8:$W$17,3,0)</f>
        <v>38</v>
      </c>
      <c r="AD68" s="27">
        <f>AC68+273.15</f>
        <v>311.15</v>
      </c>
    </row>
    <row r="69" spans="2:30" ht="15" customHeight="1">
      <c r="B69" s="76" t="s">
        <v>112</v>
      </c>
      <c r="C69" s="22" t="s">
        <v>102</v>
      </c>
      <c r="D69" s="35">
        <v>48</v>
      </c>
      <c r="E69" s="13"/>
      <c r="F69" s="13"/>
      <c r="G69" s="13"/>
      <c r="H69" s="13"/>
      <c r="I69" s="13"/>
      <c r="J69" s="13"/>
      <c r="K69" s="13"/>
      <c r="L69" s="13"/>
      <c r="M69" s="13"/>
      <c r="N69" s="13"/>
      <c r="O69" s="13"/>
      <c r="P69" s="27"/>
      <c r="Q69" s="36">
        <v>0</v>
      </c>
      <c r="R69" s="27"/>
      <c r="S69" s="13"/>
      <c r="T69" s="27"/>
      <c r="U69" s="13"/>
      <c r="V69" s="27"/>
      <c r="W69" s="13"/>
      <c r="X69" s="27"/>
      <c r="Y69" s="13"/>
      <c r="Z69" s="27"/>
      <c r="AA69" s="13"/>
      <c r="AB69" s="27"/>
      <c r="AC69" s="13"/>
      <c r="AD69" s="27"/>
    </row>
    <row r="70" spans="2:30" ht="15" customHeight="1">
      <c r="B70" s="19" t="s">
        <v>196</v>
      </c>
      <c r="C70" s="19"/>
      <c r="D70" s="35">
        <v>49</v>
      </c>
      <c r="E70" s="11"/>
      <c r="F70" s="11"/>
      <c r="G70" s="11"/>
      <c r="H70" s="11"/>
      <c r="I70" s="11"/>
      <c r="J70" s="11"/>
      <c r="K70" s="47" t="s">
        <v>89</v>
      </c>
      <c r="L70" s="54" t="s">
        <v>36</v>
      </c>
      <c r="M70" s="47" t="s">
        <v>89</v>
      </c>
      <c r="N70" s="54" t="s">
        <v>36</v>
      </c>
      <c r="O70" s="47" t="s">
        <v>89</v>
      </c>
      <c r="P70" s="54" t="s">
        <v>36</v>
      </c>
      <c r="Q70" s="47" t="s">
        <v>89</v>
      </c>
      <c r="R70" s="54" t="s">
        <v>36</v>
      </c>
      <c r="S70" s="47" t="s">
        <v>89</v>
      </c>
      <c r="T70" s="54" t="s">
        <v>36</v>
      </c>
      <c r="U70" s="47" t="s">
        <v>89</v>
      </c>
      <c r="V70" s="54" t="s">
        <v>36</v>
      </c>
      <c r="W70" s="47" t="s">
        <v>89</v>
      </c>
      <c r="X70" s="54" t="s">
        <v>36</v>
      </c>
      <c r="Y70" s="47" t="s">
        <v>89</v>
      </c>
      <c r="Z70" s="54" t="s">
        <v>36</v>
      </c>
      <c r="AA70" s="47" t="s">
        <v>89</v>
      </c>
      <c r="AB70" s="54" t="s">
        <v>36</v>
      </c>
      <c r="AC70" s="47" t="s">
        <v>89</v>
      </c>
      <c r="AD70" s="54" t="s">
        <v>36</v>
      </c>
    </row>
    <row r="71" spans="2:30" ht="15" customHeight="1">
      <c r="B71" s="76" t="s">
        <v>103</v>
      </c>
      <c r="C71" s="77">
        <v>12.011</v>
      </c>
      <c r="D71" s="35">
        <v>50</v>
      </c>
      <c r="E71" s="14"/>
      <c r="F71" s="14"/>
      <c r="G71" s="14"/>
      <c r="H71" s="14"/>
      <c r="I71" s="14"/>
      <c r="J71" s="14"/>
      <c r="K71" s="40">
        <f>$E24*K24+$E25*K25+$E26*K26+$E27*K27+$E28*K28+$E29*K29+$E30*K30+$E31*K31+$E32*K32+$E33*K33+$E34*K34+$E35*K35+$E36*K36+$E37*K37+$E38*K38+$E39*K39+$E40*K40+$E42*K42</f>
        <v>1000.0000023</v>
      </c>
      <c r="L71" s="48">
        <f>K71*$C71</f>
        <v>12011.0000276253</v>
      </c>
      <c r="M71" s="40">
        <f>$E24*M24+$E25*M25+$E26*M26+$E27*M27+$E28*M28+$E29*M29+$E30*M30+$E31*M31+$E32*M32+$E33*M33+$E34*M34+$E35*M35+$E36*M36+$E37*M37+$E38*M38+$E39*M39+$E40*M40+$E42*M42</f>
        <v>2.4000000000000005E-17</v>
      </c>
      <c r="N71" s="48">
        <f>M71*$C71</f>
        <v>2.8826400000000004E-16</v>
      </c>
      <c r="O71" s="40">
        <f>$E24*O24+$E25*O25+$E26*O26+$E27*O27+$E28*O28+$E29*O29+$E30*O30+$E31*O31+$E32*O32+$E33*O33+$E34*O34+$E35*O35+$E36*O36+$E37*O37+$E38*O38+$E39*O39+$E40*O40+$E42*O42</f>
        <v>1000.0000023</v>
      </c>
      <c r="P71" s="48">
        <f aca="true" t="shared" si="33" ref="P71:P76">O71*$C71</f>
        <v>12011.0000276253</v>
      </c>
      <c r="Q71" s="40">
        <f>$E24*Q24+$E25*Q25+$E26*Q26+$E27*Q27+$E28*Q28+$E29*Q29+$E30*Q30+$E31*Q31+$E32*Q32+$E33*Q33+$E34*Q34+$E35*Q35+$E36*Q36+$E37*Q37+$E38*Q38+$E39*Q39+$E40*Q40+$E42*Q42</f>
        <v>1000.0000025100001</v>
      </c>
      <c r="R71" s="48">
        <f aca="true" t="shared" si="34" ref="R71:R76">Q71*$C71</f>
        <v>12011.00003014761</v>
      </c>
      <c r="S71" s="40">
        <f>$E24*S24+$E25*S25+$E26*S26+$E27*S27+$E28*S28+$E29*S29+$E30*S30+$E31*S31+$E32*S32+$E33*S33+$E34*S34+$E35*S35+$E36*S36+$E37*S37+$E38*S38+$E39*S39+$E40*S40+$E42*S42</f>
        <v>1000.0000025100001</v>
      </c>
      <c r="T71" s="48">
        <f aca="true" t="shared" si="35" ref="T71:V76">S71*$C71</f>
        <v>12011.00003014761</v>
      </c>
      <c r="U71" s="40">
        <f>$E24*U24+$E25*U25+$E26*U26+$E27*U27+$E28*U28+$E29*U29+$E30*U30+$E31*U31+$E32*U32+$E33*U33+$E34*U34+$E35*U35+$E36*U36+$E37*U37+$E38*U38+$E39*U39+$E40*U40+$E42*U42</f>
        <v>1000.0000025100001</v>
      </c>
      <c r="V71" s="48">
        <f t="shared" si="35"/>
        <v>12011.00003014761</v>
      </c>
      <c r="W71" s="40">
        <f>$E24*W24+$E25*W25+$E26*W26+$E27*W27+$E28*W28+$E29*W29+$E30*W30+$E31*W31+$E32*W32+$E33*W33+$E34*W34+$E35*W35+$E36*W36+$E37*W37+$E38*W38+$E39*W39+$E40*W40+$E42*W42</f>
        <v>2.4000000000000003E-07</v>
      </c>
      <c r="X71" s="48">
        <f aca="true" t="shared" si="36" ref="X71:X76">W71*$C71</f>
        <v>2.88264E-06</v>
      </c>
      <c r="Y71" s="40">
        <f>$E24*Y24+$E25*Y25+$E26*Y26+$E27*Y27+$E28*Y28+$E29*Y29+$E30*Y30+$E31*Y31+$E32*Y32+$E33*Y33+$E34*Y34+$E35*Y35+$E36*Y36+$E37*Y37+$E38*Y38+$E39*Y39+$E40*Y40+$E42*Y42</f>
        <v>1000.0000025100001</v>
      </c>
      <c r="Z71" s="48">
        <f aca="true" t="shared" si="37" ref="Z71:Z76">Y71*$C71</f>
        <v>12011.00003014761</v>
      </c>
      <c r="AA71" s="40">
        <f>$E24*AA24+$E25*AA25+$E26*AA26+$E27*AA27+$E28*AA28+$E29*AA29+$E30*AA30+$E31*AA31+$E32*AA32+$E33*AA33+$E34*AA34+$E35*AA35+$E36*AA36+$E37*AA37+$E38*AA38+$E39*AA39+$E40*AA40+$E42*AA42</f>
        <v>0.02340973344836995</v>
      </c>
      <c r="AB71" s="48">
        <f aca="true" t="shared" si="38" ref="AB71:AB76">AA71*$C71</f>
        <v>0.28117430844837143</v>
      </c>
      <c r="AC71" s="40">
        <f>$E24*AC24+$E25*AC25+$E26*AC26+$E27*AC27+$E28*AC28+$E29*AC29+$E30*AC30+$E31*AC31+$E32*AC32+$E33*AC33+$E34*AC34+$E35*AC35+$E36*AC36+$E37*AC37+$E38*AC38+$E39*AC39+$E40*AC40+$E42*AC42</f>
        <v>999.9765927765518</v>
      </c>
      <c r="AD71" s="48">
        <f aca="true" t="shared" si="39" ref="AD71:AD76">AC71*$C71</f>
        <v>12010.718855839163</v>
      </c>
    </row>
    <row r="72" spans="2:30" ht="15" customHeight="1">
      <c r="B72" s="76" t="s">
        <v>88</v>
      </c>
      <c r="C72" s="77">
        <v>2.016</v>
      </c>
      <c r="D72" s="35">
        <v>51</v>
      </c>
      <c r="E72" s="14"/>
      <c r="F72" s="14"/>
      <c r="G72" s="14"/>
      <c r="H72" s="14"/>
      <c r="I72" s="14"/>
      <c r="J72" s="14"/>
      <c r="K72" s="40">
        <f>$F24*K24+$F25*K25+$F26*K26+$F27*K27+$F28*K28+$F29*K29+$F30*K30+$F31*K31+$F32*K32+$F33*K33+$F34*K34+$F35*K35+$F36*K36+$F37*K37+$F38*K38+$F39*K39+$F40*K40+$F42*K42</f>
        <v>2000.00000281</v>
      </c>
      <c r="L72" s="48">
        <f aca="true" t="shared" si="40" ref="L72:N76">K72*$C72</f>
        <v>4032.00000566496</v>
      </c>
      <c r="M72" s="40">
        <f>$F24*M24+$F25*M25+$F26*M26+$F27*M27+$F28*M28+$F29*M29+$F30*M30+$F31*M31+$F32*M32+$F33*M33+$F34*M34+$F35*M35+$F36*M36+$F37*M37+$F38*M38+$F39*M39+$F40*M40+$F42*M42</f>
        <v>3000</v>
      </c>
      <c r="N72" s="48">
        <f t="shared" si="40"/>
        <v>6048</v>
      </c>
      <c r="O72" s="40">
        <f>$F24*O24+$F25*O25+$F26*O26+$F27*O27+$F28*O28+$F29*O29+$F30*O30+$F31*O31+$F32*O32+$F33*O33+$F34*O34+$F35*O35+$F36*O36+$F37*O37+$F38*O38+$F39*O39+$F40*O40+$F42*O42</f>
        <v>5000.00000281</v>
      </c>
      <c r="P72" s="48">
        <f t="shared" si="33"/>
        <v>10080.00000566496</v>
      </c>
      <c r="Q72" s="40">
        <f>$F24*Q24+$F25*Q25+$F26*Q26+$F27*Q27+$F28*Q28+$F29*Q29+$F30*Q30+$F31*Q31+$F32*Q32+$F33*Q33+$F34*Q34+$F35*Q35+$F36*Q36+$F37*Q37+$F38*Q38+$F39*Q39+$F40*Q40+$F42*Q42</f>
        <v>5000.00000308</v>
      </c>
      <c r="R72" s="48">
        <f t="shared" si="34"/>
        <v>10080.00000620928</v>
      </c>
      <c r="S72" s="40">
        <f>$F24*S24+$F25*S25+$F26*S26+$F27*S27+$F28*S28+$F29*S29+$F30*S30+$F31*S31+$F32*S32+$F33*S33+$F34*S34+$F35*S35+$F36*S36+$F37*S37+$F38*S38+$F39*S39+$F40*S40+$F42*S42</f>
        <v>5000.00000308</v>
      </c>
      <c r="T72" s="48">
        <f t="shared" si="35"/>
        <v>10080.00000620928</v>
      </c>
      <c r="U72" s="40">
        <f>$F24*U24+$F25*U25+$F26*U26+$F27*U27+$F28*U28+$F29*U29+$F30*U30+$F31*U31+$F32*U32+$F33*U33+$F34*U34+$F35*U35+$F36*U36+$F37*U37+$F38*U38+$F39*U39+$F40*U40+$F42*U42</f>
        <v>3003.440669242321</v>
      </c>
      <c r="V72" s="48">
        <f t="shared" si="35"/>
        <v>6054.936389192519</v>
      </c>
      <c r="W72" s="40">
        <f>$F24*W24+$F25*W25+$F26*W26+$F27*W27+$F28*W28+$F29*W29+$F30*W30+$F31*W31+$F32*W32+$F33*W33+$F34*W34+$F35*W35+$F36*W36+$F37*W37+$F38*W38+$F39*W39+$F40*W40+$F42*W42</f>
        <v>1996.5593341376791</v>
      </c>
      <c r="X72" s="48">
        <f t="shared" si="36"/>
        <v>4025.063617621561</v>
      </c>
      <c r="Y72" s="40">
        <f>$F24*Y24+$F25*Y25+$F26*Y26+$F27*Y27+$F28*Y28+$F29*Y29+$F30*Y30+$F31*Y31+$F32*Y32+$F33*Y33+$F34*Y34+$F35*Y35+$F36*Y36+$F37*Y37+$F38*Y38+$F39*Y39+$F40*Y40+$F42*Y42</f>
        <v>3003.440669242321</v>
      </c>
      <c r="Z72" s="48">
        <f t="shared" si="37"/>
        <v>6054.936389192519</v>
      </c>
      <c r="AA72" s="40">
        <f>$F24*AA24+$F25*AA25+$F26*AA26+$F27*AA27+$F28*AA28+$F29*AA29+$F30*AA30+$F31*AA31+$F32*AA32+$F33*AA33+$F34*AA34+$F35*AA35+$F36*AA36+$F37*AA37+$F38*AA38+$F39*AA39+$F40*AA40+$F42*AA42</f>
        <v>2340.9279356235456</v>
      </c>
      <c r="AB72" s="48">
        <f t="shared" si="38"/>
        <v>4719.310718217068</v>
      </c>
      <c r="AC72" s="40">
        <f>$F24*AC24+$F25*AC25+$F26*AC26+$F27*AC27+$F28*AC28+$F29*AC29+$F30*AC30+$F31*AC31+$F32*AC32+$F33*AC33+$F34*AC34+$F35*AC35+$F36*AC36+$F37*AC37+$F38*AC38+$F39*AC39+$F40*AC40+$F42*AC42</f>
        <v>662.512733618775</v>
      </c>
      <c r="AD72" s="48">
        <f t="shared" si="39"/>
        <v>1335.6256709754502</v>
      </c>
    </row>
    <row r="73" spans="2:30" ht="15" customHeight="1">
      <c r="B73" s="76" t="s">
        <v>104</v>
      </c>
      <c r="C73" s="77">
        <v>15.9995</v>
      </c>
      <c r="D73" s="35">
        <v>52</v>
      </c>
      <c r="E73" s="14"/>
      <c r="F73" s="14"/>
      <c r="G73" s="14"/>
      <c r="H73" s="14"/>
      <c r="I73" s="14"/>
      <c r="J73" s="14"/>
      <c r="K73" s="27">
        <f>$G24*K24+$G25*K25+$G26*K26+$G27*K27+$G28*K28+$G29*K29+$G30*K30+$G31*K31+$G32*K32+$G33*K33+$G34*K34+$G35*K35+$G36*K36+$G37*K37+$G38*K38+$G39*K39+$G40*K40+$G42*K42</f>
        <v>6.100000000000001E-07</v>
      </c>
      <c r="L73" s="48">
        <f t="shared" si="40"/>
        <v>9.759695E-06</v>
      </c>
      <c r="M73" s="27">
        <f>$G24*M24+$G25*M25+$G26*M26+$G27*M27+$G28*M28+$G29*M29+$G30*M30+$G31*M31+$G32*M32+$G33*M33+$G34*M34+$G35*M35+$G36*M36+$G37*M37+$G38*M38+$G39*M39+$G40*M40+$G42*M42</f>
        <v>3000</v>
      </c>
      <c r="N73" s="48">
        <f t="shared" si="40"/>
        <v>47998.5</v>
      </c>
      <c r="O73" s="27">
        <f>$G24*O24+$G25*O25+$G26*O26+$G27*O27+$G28*O28+$G29*O29+$G30*O30+$G31*O31+$G32*O32+$G33*O33+$G34*O34+$G35*O35+$G36*O36+$G37*O37+$G38*O38+$G39*O39+$G40*O40+$G42*O42</f>
        <v>3000.00000061</v>
      </c>
      <c r="P73" s="48">
        <f t="shared" si="33"/>
        <v>47998.50000975969</v>
      </c>
      <c r="Q73" s="27">
        <f>$G24*Q24+$G25*Q25+$G26*Q26+$G27*Q27+$G28*Q28+$G29*Q29+$G30*Q30+$G31*Q31+$G32*Q32+$G33*Q33+$G34*Q34+$G35*Q35+$G36*Q36+$G37*Q37+$G38*Q38+$G39*Q39+$G40*Q40+$G42*Q42</f>
        <v>3000.00000064</v>
      </c>
      <c r="R73" s="48">
        <f t="shared" si="34"/>
        <v>47998.50001023968</v>
      </c>
      <c r="S73" s="27">
        <f>$G24*S24+$G25*S25+$G26*S26+$G27*S27+$G28*S28+$G29*S29+$G30*S30+$G31*S31+$G32*S32+$G33*S33+$G34*S34+$G35*S35+$G36*S36+$G37*S37+$G38*S38+$G39*S39+$G40*S40+$G42*S42</f>
        <v>3000.00000064</v>
      </c>
      <c r="T73" s="48">
        <f t="shared" si="35"/>
        <v>47998.50001023968</v>
      </c>
      <c r="U73" s="27">
        <f>$G24*U24+$G25*U25+$G26*U26+$G27*U27+$G28*U28+$G29*U29+$G30*U30+$G31*U31+$G32*U32+$G33*U33+$G34*U34+$G35*U35+$G36*U36+$G37*U37+$G38*U38+$G39*U39+$G40*U40+$G42*U42</f>
        <v>1003.4406668023208</v>
      </c>
      <c r="V73" s="48">
        <f t="shared" si="35"/>
        <v>16054.548948503732</v>
      </c>
      <c r="W73" s="27">
        <f>$G24*W24+$G25*W25+$G26*W26+$G27*W27+$G28*W28+$G29*W29+$G30*W30+$G31*W31+$G32*W32+$G33*W33+$G34*W34+$G35*W35+$G36*W36+$G37*W37+$G38*W38+$G39*W39+$G40*W40+$G42*W42</f>
        <v>1996.5593338976792</v>
      </c>
      <c r="X73" s="48">
        <f t="shared" si="36"/>
        <v>31943.951062695916</v>
      </c>
      <c r="Y73" s="27">
        <f>$G24*Y24+$G25*Y25+$G26*Y26+$G27*Y27+$G28*Y28+$G29*Y29+$G30*Y30+$G31*Y31+$G32*Y32+$G33*Y33+$G34*Y34+$G35*Y35+$G36*Y36+$G37*Y37+$G38*Y38+$G39*Y39+$G40*Y40+$G42*Y42</f>
        <v>1003.4406668023208</v>
      </c>
      <c r="Z73" s="48">
        <f t="shared" si="37"/>
        <v>16054.548948503732</v>
      </c>
      <c r="AA73" s="27">
        <f>$G24*AA24+$G25*AA25+$G26*AA26+$G27*AA27+$G28*AA28+$G29*AA29+$G30*AA30+$G31*AA31+$G32*AA32+$G33*AA33+$G34*AA34+$G35*AA35+$G36*AA36+$G37*AA37+$G38*AA38+$G39*AA39+$G40*AA40+$G42*AA42</f>
        <v>0.025537691034585402</v>
      </c>
      <c r="AB73" s="48">
        <f t="shared" si="38"/>
        <v>0.4085902877078491</v>
      </c>
      <c r="AC73" s="27">
        <f>$G24*AC24+$G25*AC25+$G26*AC26+$G27*AC27+$G28*AC28+$G29*AC29+$G30*AC30+$G31*AC31+$G32*AC32+$G33*AC33+$G34*AC34+$G35*AC35+$G36*AC36+$G37*AC37+$G38*AC38+$G39*AC39+$G40*AC40+$G42*AC42</f>
        <v>1003.4151291112862</v>
      </c>
      <c r="AD73" s="48">
        <f t="shared" si="39"/>
        <v>16054.140358216024</v>
      </c>
    </row>
    <row r="74" spans="2:30" ht="15" customHeight="1">
      <c r="B74" s="76" t="s">
        <v>105</v>
      </c>
      <c r="C74" s="77">
        <v>14.0065</v>
      </c>
      <c r="D74" s="35">
        <v>53</v>
      </c>
      <c r="E74" s="14"/>
      <c r="F74" s="14"/>
      <c r="G74" s="14"/>
      <c r="H74" s="14"/>
      <c r="I74" s="14"/>
      <c r="J74" s="14"/>
      <c r="K74" s="27">
        <f>$H24*K24+$H25*K25+$H26*K26+$H27*K27+$H28*K28+$H29*K29+$H30*K30+$H31*K31+$H32*K32+$H33*K33+$H34*K34+$H35*K35+$H36*K36+$H37*K37+$H38*K38+$H39*K39+$H40*K40+$H42*K42</f>
        <v>2.0000000000000002E-07</v>
      </c>
      <c r="L74" s="48">
        <f t="shared" si="40"/>
        <v>2.8013000000000006E-06</v>
      </c>
      <c r="M74" s="27">
        <f>$H24*M24+$H25*M25+$H26*M26+$H27*M27+$H28*M28+$H29*M29+$H30*M30+$H31*M31+$H32*M32+$H33*M33+$H34*M34+$H35*M35+$H36*M36+$H37*M37+$H38*M38+$H39*M39+$H40*M40+$H42*M42</f>
        <v>2E-18</v>
      </c>
      <c r="N74" s="48">
        <f t="shared" si="40"/>
        <v>2.8013000000000006E-17</v>
      </c>
      <c r="O74" s="27">
        <f>$H24*O24+$H25*O25+$H26*O26+$H27*O27+$H28*O28+$H29*O29+$H30*O30+$H31*O31+$H32*O32+$H33*O33+$H34*O34+$H35*O35+$H36*O36+$H37*O37+$H38*O38+$H39*O39+$H40*O40+$H42*O42</f>
        <v>2.0000000000200002E-07</v>
      </c>
      <c r="P74" s="48">
        <f t="shared" si="33"/>
        <v>2.8013000000280133E-06</v>
      </c>
      <c r="Q74" s="27">
        <f>$H24*Q24+$H25*Q25+$H26*Q26+$H27*Q27+$H28*Q28+$H29*Q29+$H30*Q30+$H31*Q31+$H32*Q32+$H33*Q33+$H34*Q34+$H35*Q35+$H36*Q36+$H37*Q37+$H38*Q38+$H39*Q39+$H40*Q40+$H42*Q42</f>
        <v>2.0000000000400002E-07</v>
      </c>
      <c r="R74" s="48">
        <f t="shared" si="34"/>
        <v>2.8013000000560263E-06</v>
      </c>
      <c r="S74" s="27">
        <f>$H24*S24+$H25*S25+$H26*S26+$H27*S27+$H28*S28+$H29*S29+$H30*S30+$H31*S31+$H32*S32+$H33*S33+$H34*S34+$H35*S35+$H36*S36+$H37*S37+$H38*S38+$H39*S39+$H40*S40+$H42*S42</f>
        <v>2.0000000000400002E-07</v>
      </c>
      <c r="T74" s="48">
        <f t="shared" si="35"/>
        <v>2.8013000000560263E-06</v>
      </c>
      <c r="U74" s="27">
        <f>$H24*U24+$H25*U25+$H26*U26+$H27*U27+$H28*U28+$H29*U29+$H30*U30+$H31*U31+$H32*U32+$H33*U33+$H34*U34+$H35*U35+$H36*U36+$H37*U37+$H38*U38+$H39*U39+$H40*U40+$H42*U42</f>
        <v>2.0000000000400002E-07</v>
      </c>
      <c r="V74" s="48">
        <f t="shared" si="35"/>
        <v>2.8013000000560263E-06</v>
      </c>
      <c r="W74" s="27">
        <f>$H24*W24+$H25*W25+$H26*W26+$H27*W27+$H28*W28+$H29*W29+$H30*W30+$H31*W31+$H32*W32+$H33*W33+$H34*W34+$H35*W35+$H36*W36+$H37*W37+$H38*W38+$H39*W39+$H40*W40+$H42*W42</f>
        <v>2E-08</v>
      </c>
      <c r="X74" s="48">
        <f t="shared" si="36"/>
        <v>2.8013E-07</v>
      </c>
      <c r="Y74" s="27">
        <f>$H24*Y24+$H25*Y25+$H26*Y26+$H27*Y27+$H28*Y28+$H29*Y29+$H30*Y30+$H31*Y31+$H32*Y32+$H33*Y33+$H34*Y34+$H35*Y35+$H36*Y36+$H37*Y37+$H38*Y38+$H39*Y39+$H40*Y40+$H42*Y42</f>
        <v>2.0000000000400002E-07</v>
      </c>
      <c r="Z74" s="48">
        <f t="shared" si="37"/>
        <v>2.8013000000560263E-06</v>
      </c>
      <c r="AA74" s="27">
        <f>$H24*AA24+$H25*AA25+$H26*AA26+$H27*AA27+$H28*AA28+$H29*AA29+$H30*AA30+$H31*AA31+$H32*AA32+$H33*AA33+$H34*AA34+$H35*AA35+$H36*AA36+$H37*AA37+$H38*AA38+$H39*AA39+$H40*AA40+$H42*AA42</f>
        <v>2.0000000000400002E-07</v>
      </c>
      <c r="AB74" s="48">
        <f t="shared" si="38"/>
        <v>2.8013000000560263E-06</v>
      </c>
      <c r="AC74" s="27">
        <f>$H24*AC24+$H25*AC25+$H26*AC26+$H27*AC27+$H28*AC28+$H29*AC29+$H30*AC30+$H31*AC31+$H32*AC32+$H33*AC33+$H34*AC34+$H35*AC35+$H36*AC36+$H37*AC37+$H38*AC38+$H39*AC39+$H40*AC40+$H42*AC42</f>
        <v>0</v>
      </c>
      <c r="AD74" s="48">
        <f t="shared" si="39"/>
        <v>0</v>
      </c>
    </row>
    <row r="75" spans="2:30" ht="15" customHeight="1">
      <c r="B75" s="76" t="s">
        <v>106</v>
      </c>
      <c r="C75" s="77">
        <v>32.066</v>
      </c>
      <c r="D75" s="35">
        <v>54</v>
      </c>
      <c r="E75" s="14"/>
      <c r="F75" s="14"/>
      <c r="G75" s="14"/>
      <c r="H75" s="14"/>
      <c r="I75" s="14"/>
      <c r="J75" s="14"/>
      <c r="K75" s="26">
        <f>$I24*K24+$I25*K25+$I26*K26+$I27*K27+$I28*K28+$I29*K29+$I30*K30+$I31*K31+$I32*K32+$I33*K33+$I34*K34+$I35*K35+$I36*K36+$I37*K37+$I38*K38+$I39*K39+$I40*K40+$I42*K42</f>
        <v>0</v>
      </c>
      <c r="L75" s="48">
        <f t="shared" si="40"/>
        <v>0</v>
      </c>
      <c r="M75" s="26">
        <f>$I24*M24+$I25*M25+$I26*M26+$I27*M27+$I28*M28+$I29*M29+$I30*M30+$I31*M31+$I32*M32+$I33*M33+$I34*M34+$I35*M35+$I36*M36+$I37*M37+$I38*M38+$I39*M39+$I40*M40+$I42*M42</f>
        <v>0</v>
      </c>
      <c r="N75" s="48">
        <f t="shared" si="40"/>
        <v>0</v>
      </c>
      <c r="O75" s="26">
        <f>$I24*O24+$I25*O25+$I26*O26+$I27*O27+$I28*O28+$I29*O29+$I30*O30+$I31*O31+$I32*O32+$I33*O33+$I34*O34+$I35*O35+$I36*O36+$I37*O37+$I38*O38+$I39*O39+$I40*O40+$I42*O42</f>
        <v>0</v>
      </c>
      <c r="P75" s="48">
        <f t="shared" si="33"/>
        <v>0</v>
      </c>
      <c r="Q75" s="26">
        <f>$I24*Q24+$I25*Q25+$I26*Q26+$I27*Q27+$I28*Q28+$I29*Q29+$I30*Q30+$I31*Q31+$I32*Q32+$I33*Q33+$I34*Q34+$I35*Q35+$I36*Q36+$I37*Q37+$I38*Q38+$I39*Q39+$I40*Q40+$I42*Q42</f>
        <v>0</v>
      </c>
      <c r="R75" s="48">
        <f t="shared" si="34"/>
        <v>0</v>
      </c>
      <c r="S75" s="26">
        <f>$I24*S24+$I25*S25+$I26*S26+$I27*S27+$I28*S28+$I29*S29+$I30*S30+$I31*S31+$I32*S32+$I33*S33+$I34*S34+$I35*S35+$I36*S36+$I37*S37+$I38*S38+$I39*S39+$I40*S40+$I42*S42</f>
        <v>0</v>
      </c>
      <c r="T75" s="48">
        <f t="shared" si="35"/>
        <v>0</v>
      </c>
      <c r="U75" s="26">
        <f>$I24*U24+$I25*U25+$I26*U26+$I27*U27+$I28*U28+$I29*U29+$I30*U30+$I31*U31+$I32*U32+$I33*U33+$I34*U34+$I35*U35+$I36*U36+$I37*U37+$I38*U38+$I39*U39+$I40*U40+$I42*U42</f>
        <v>0</v>
      </c>
      <c r="V75" s="48">
        <f t="shared" si="35"/>
        <v>0</v>
      </c>
      <c r="W75" s="26">
        <f>$I24*W24+$I25*W25+$I26*W26+$I27*W27+$I28*W28+$I29*W29+$I30*W30+$I31*W31+$I32*W32+$I33*W33+$I34*W34+$I35*W35+$I36*W36+$I37*W37+$I38*W38+$I39*W39+$I40*W40+$I42*W42</f>
        <v>0</v>
      </c>
      <c r="X75" s="48">
        <f t="shared" si="36"/>
        <v>0</v>
      </c>
      <c r="Y75" s="26">
        <f>$I24*Y24+$I25*Y25+$I26*Y26+$I27*Y27+$I28*Y28+$I29*Y29+$I30*Y30+$I31*Y31+$I32*Y32+$I33*Y33+$I34*Y34+$I35*Y35+$I36*Y36+$I37*Y37+$I38*Y38+$I39*Y39+$I40*Y40+$I42*Y42</f>
        <v>0</v>
      </c>
      <c r="Z75" s="48">
        <f t="shared" si="37"/>
        <v>0</v>
      </c>
      <c r="AA75" s="26">
        <f>$I24*AA24+$I25*AA25+$I26*AA26+$I27*AA27+$I28*AA28+$I29*AA29+$I30*AA30+$I31*AA31+$I32*AA32+$I33*AA33+$I34*AA34+$I35*AA35+$I36*AA36+$I37*AA37+$I38*AA38+$I39*AA39+$I40*AA40+$I42*AA42</f>
        <v>0</v>
      </c>
      <c r="AB75" s="48">
        <f t="shared" si="38"/>
        <v>0</v>
      </c>
      <c r="AC75" s="26">
        <f>$I24*AC24+$I25*AC25+$I26*AC26+$I27*AC27+$I28*AC28+$I29*AC29+$I30*AC30+$I31*AC31+$I32*AC32+$I33*AC33+$I34*AC34+$I35*AC35+$I36*AC36+$I37*AC37+$I38*AC38+$I39*AC39+$I40*AC40+$I42*AC42</f>
        <v>0</v>
      </c>
      <c r="AD75" s="48">
        <f t="shared" si="39"/>
        <v>0</v>
      </c>
    </row>
    <row r="76" spans="2:30" ht="15" customHeight="1">
      <c r="B76" s="76" t="s">
        <v>107</v>
      </c>
      <c r="C76" s="77">
        <v>35.4525</v>
      </c>
      <c r="D76" s="35">
        <v>55</v>
      </c>
      <c r="E76" s="14"/>
      <c r="F76" s="14"/>
      <c r="G76" s="14"/>
      <c r="H76" s="14"/>
      <c r="I76" s="14"/>
      <c r="J76" s="14"/>
      <c r="K76" s="26">
        <f>$J24*K24+$J25*K25+$J26*K26+$J27*K27+$J28*K28+$J29*K29+$J30*K30+$J31*K31+$J32*K32+$J33*K33+$J34*K34+$J35*K35+$J36*K36+$J37*K37+$J38*K38+$J39*K39+$J40*K40+$J42*K42</f>
        <v>0</v>
      </c>
      <c r="L76" s="48">
        <f t="shared" si="40"/>
        <v>0</v>
      </c>
      <c r="M76" s="26">
        <f>$J24*M24+$J25*M25+$J26*M26+$J27*M27+$J28*M28+$J29*M29+$J30*M30+$J31*M31+$J32*M32+$J33*M33+$J34*M34+$J35*M35+$J36*M36+$J37*M37+$J38*M38+$J39*M39+$J40*M40+$J42*M42</f>
        <v>0</v>
      </c>
      <c r="N76" s="48">
        <f t="shared" si="40"/>
        <v>0</v>
      </c>
      <c r="O76" s="26">
        <f>$J24*O24+$J25*O25+$J26*O26+$J27*O27+$J28*O28+$J29*O29+$J30*O30+$J31*O31+$J32*O32+$J33*O33+$J34*O34+$J35*O35+$J36*O36+$J37*O37+$J38*O38+$J39*O39+$J40*O40+$J42*O42</f>
        <v>0</v>
      </c>
      <c r="P76" s="48">
        <f t="shared" si="33"/>
        <v>0</v>
      </c>
      <c r="Q76" s="26">
        <f>$J24*Q24+$J25*Q25+$J26*Q26+$J27*Q27+$J28*Q28+$J29*Q29+$J30*Q30+$J31*Q31+$J32*Q32+$J33*Q33+$J34*Q34+$J35*Q35+$J36*Q36+$J37*Q37+$J38*Q38+$J39*Q39+$J40*Q40+$J42*Q42</f>
        <v>0</v>
      </c>
      <c r="R76" s="48">
        <f t="shared" si="34"/>
        <v>0</v>
      </c>
      <c r="S76" s="26">
        <f>$J24*S24+$J25*S25+$J26*S26+$J27*S27+$J28*S28+$J29*S29+$J30*S30+$J31*S31+$J32*S32+$J33*S33+$J34*S34+$J35*S35+$J36*S36+$J37*S37+$J38*S38+$J39*S39+$J40*S40+$J42*S42</f>
        <v>0</v>
      </c>
      <c r="T76" s="48">
        <f t="shared" si="35"/>
        <v>0</v>
      </c>
      <c r="U76" s="26">
        <f>$J24*U24+$J25*U25+$J26*U26+$J27*U27+$J28*U28+$J29*U29+$J30*U30+$J31*U31+$J32*U32+$J33*U33+$J34*U34+$J35*U35+$J36*U36+$J37*U37+$J38*U38+$J39*U39+$J40*U40+$J42*U42</f>
        <v>0</v>
      </c>
      <c r="V76" s="48">
        <f t="shared" si="35"/>
        <v>0</v>
      </c>
      <c r="W76" s="26">
        <f>$J24*W24+$J25*W25+$J26*W26+$J27*W27+$J28*W28+$J29*W29+$J30*W30+$J31*W31+$J32*W32+$J33*W33+$J34*W34+$J35*W35+$J36*W36+$J37*W37+$J38*W38+$J39*W39+$J40*W40+$J42*W42</f>
        <v>0</v>
      </c>
      <c r="X76" s="48">
        <f t="shared" si="36"/>
        <v>0</v>
      </c>
      <c r="Y76" s="26">
        <f>$J24*Y24+$J25*Y25+$J26*Y26+$J27*Y27+$J28*Y28+$J29*Y29+$J30*Y30+$J31*Y31+$J32*Y32+$J33*Y33+$J34*Y34+$J35*Y35+$J36*Y36+$J37*Y37+$J38*Y38+$J39*Y39+$J40*Y40+$J42*Y42</f>
        <v>0</v>
      </c>
      <c r="Z76" s="48">
        <f t="shared" si="37"/>
        <v>0</v>
      </c>
      <c r="AA76" s="26">
        <f>$J24*AA24+$J25*AA25+$J26*AA26+$J27*AA27+$J28*AA28+$J29*AA29+$J30*AA30+$J31*AA31+$J32*AA32+$J33*AA33+$J34*AA34+$J35*AA35+$J36*AA36+$J37*AA37+$J38*AA38+$J39*AA39+$J40*AA40+$J42*AA42</f>
        <v>0</v>
      </c>
      <c r="AB76" s="48">
        <f t="shared" si="38"/>
        <v>0</v>
      </c>
      <c r="AC76" s="26">
        <f>$J24*AC24+$J25*AC25+$J26*AC26+$J27*AC27+$J28*AC28+$J29*AC29+$J30*AC30+$J31*AC31+$J32*AC32+$J33*AC33+$J34*AC34+$J35*AC35+$J36*AC36+$J37*AC37+$J38*AC38+$J39*AC39+$J40*AC40+$J42*AC42</f>
        <v>0</v>
      </c>
      <c r="AD76" s="48">
        <f t="shared" si="39"/>
        <v>0</v>
      </c>
    </row>
    <row r="77" spans="2:30" ht="15" customHeight="1">
      <c r="B77" s="19"/>
      <c r="C77" s="19"/>
      <c r="D77" s="35">
        <v>56</v>
      </c>
      <c r="E77" s="14"/>
      <c r="F77" s="14"/>
      <c r="G77" s="14"/>
      <c r="H77" s="14"/>
      <c r="I77" s="14"/>
      <c r="J77" s="14"/>
      <c r="K77" s="26"/>
      <c r="L77" s="55"/>
      <c r="M77" s="60"/>
      <c r="N77" s="55"/>
      <c r="O77" s="26"/>
      <c r="P77" s="55"/>
      <c r="Q77" s="26"/>
      <c r="R77" s="55"/>
      <c r="S77" s="26"/>
      <c r="T77" s="55"/>
      <c r="U77" s="26"/>
      <c r="V77" s="55"/>
      <c r="W77" s="26"/>
      <c r="X77" s="55"/>
      <c r="Y77" s="26"/>
      <c r="Z77" s="55"/>
      <c r="AA77" s="26"/>
      <c r="AB77" s="55"/>
      <c r="AC77" s="26"/>
      <c r="AD77" s="55"/>
    </row>
    <row r="78" spans="2:30" ht="15" customHeight="1">
      <c r="B78" s="19"/>
      <c r="C78" s="19"/>
      <c r="D78" s="50">
        <v>57</v>
      </c>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row>
    <row r="79" spans="2:30" ht="15" customHeight="1">
      <c r="B79" s="19"/>
      <c r="C79" s="19"/>
      <c r="D79" s="50">
        <v>58</v>
      </c>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row>
    <row r="80" spans="2:30" ht="15" customHeight="1">
      <c r="B80" s="19"/>
      <c r="C80" s="19"/>
      <c r="D80" s="50">
        <v>59</v>
      </c>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row>
    <row r="81" spans="2:30" ht="15" customHeight="1">
      <c r="B81" s="19" t="s">
        <v>128</v>
      </c>
      <c r="C81" s="19"/>
      <c r="D81" s="50">
        <v>60</v>
      </c>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row>
    <row r="82" spans="2:30" ht="15" customHeight="1">
      <c r="B82" s="76" t="s">
        <v>23</v>
      </c>
      <c r="C82" s="19" t="s">
        <v>129</v>
      </c>
      <c r="D82" s="50">
        <v>61</v>
      </c>
      <c r="E82" s="61"/>
      <c r="F82" s="61"/>
      <c r="G82" s="61"/>
      <c r="H82" s="61"/>
      <c r="I82" s="61"/>
      <c r="J82" s="61"/>
      <c r="K82" s="61"/>
      <c r="L82" s="61"/>
      <c r="M82" s="61"/>
      <c r="N82" s="61"/>
      <c r="O82" s="61"/>
      <c r="P82" s="61"/>
      <c r="Q82" s="61"/>
      <c r="R82" s="61"/>
      <c r="S82" s="62">
        <f>10^((29.8605+(-3152.2)/T68+(-7.3037)*LOG(T68)+(0.0000000024247)*T68+(0.000001809)*T68^2))*0.0001333224</f>
        <v>0.006634868836421604</v>
      </c>
      <c r="T82" s="61"/>
      <c r="U82" s="62">
        <f>10^((29.8605+(-3152.2)/V68+(-7.3037)*LOG(V68)+(0.0000000024247)*V68+(0.000001809)*V68^2))*0.0001333224</f>
        <v>0.006634868836421604</v>
      </c>
      <c r="V82" s="61"/>
      <c r="W82" s="62">
        <f>10^((29.8605+(-3152.2)/X68+(-7.3037)*LOG(X68)+(0.0000000024247)*X68+(0.000001809)*X68^2))*0.0001333224</f>
        <v>0.006634868836421604</v>
      </c>
      <c r="X82" s="61"/>
      <c r="Y82" s="62">
        <f>10^((29.8605+(-3152.2)/Z68+(-7.3037)*LOG(Z68)+(0.0000000024247)*Z68+(0.000001809)*Z68^2))*0.0001333224</f>
        <v>0.006634868836421604</v>
      </c>
      <c r="Z82" s="61"/>
      <c r="AA82" s="62">
        <f>10^((29.8605+(-3152.2)/AB68+(-7.3037)*LOG(AB68)+(0.0000000024247)*AB68+(0.000001809)*AB68^2))*0.0001333224</f>
        <v>0.006634868836421604</v>
      </c>
      <c r="AB82" s="61"/>
      <c r="AC82" s="62">
        <f>10^((29.8605+(-3152.2)/AD68+(-7.3037)*LOG(AD68)+(0.0000000024247)*AD68+(0.000001809)*AD68^2))*0.0001333224</f>
        <v>0.006634868836421604</v>
      </c>
      <c r="AD82" s="61"/>
    </row>
    <row r="83" spans="2:30" ht="15" customHeight="1">
      <c r="B83" s="76" t="s">
        <v>23</v>
      </c>
      <c r="C83" s="19" t="s">
        <v>28</v>
      </c>
      <c r="D83" s="50">
        <v>62</v>
      </c>
      <c r="E83" s="61"/>
      <c r="F83" s="61"/>
      <c r="G83" s="61"/>
      <c r="H83" s="61"/>
      <c r="I83" s="61"/>
      <c r="J83" s="61"/>
      <c r="K83" s="61"/>
      <c r="L83" s="61"/>
      <c r="M83" s="61"/>
      <c r="N83" s="61"/>
      <c r="O83" s="61"/>
      <c r="P83" s="61"/>
      <c r="Q83" s="61"/>
      <c r="R83" s="61"/>
      <c r="S83" s="27">
        <f>S82/(S66-S82)*S63</f>
        <v>14.708886598722955</v>
      </c>
      <c r="T83" s="27">
        <f>S64</f>
        <v>14.708886598722955</v>
      </c>
      <c r="U83" s="27">
        <f>U82/(U66-U82)*U63</f>
        <v>14.708886598722955</v>
      </c>
      <c r="V83" s="27">
        <f>U64</f>
        <v>14.708886598722955</v>
      </c>
      <c r="W83" s="27">
        <f>W82/(W66-W82)*W63</f>
        <v>5.093602867221719E-10</v>
      </c>
      <c r="X83" s="27">
        <f>W64</f>
        <v>1E-08</v>
      </c>
      <c r="Y83" s="27">
        <f>Y82/(Y66-Y82)*Y63</f>
        <v>15.632020054516707</v>
      </c>
      <c r="Z83" s="27">
        <f>Y64</f>
        <v>14.708886598722955</v>
      </c>
      <c r="AA83" s="27">
        <f>AA82/(AA66-AA82)*AA63</f>
        <v>9.747863075146858</v>
      </c>
      <c r="AB83" s="27">
        <f>AA64</f>
        <v>1E-08</v>
      </c>
      <c r="AC83" s="27">
        <f>AC82/(AC66-AC82)*AC63</f>
        <v>401.26505139570725</v>
      </c>
      <c r="AD83" s="27">
        <f>AC64</f>
        <v>14.708886588722955</v>
      </c>
    </row>
    <row r="84" spans="2:30" ht="15" customHeight="1">
      <c r="B84" s="19"/>
      <c r="C84" s="19"/>
      <c r="D84" s="50">
        <v>63</v>
      </c>
      <c r="E84" s="61"/>
      <c r="F84" s="61"/>
      <c r="G84" s="61"/>
      <c r="H84" s="61"/>
      <c r="I84" s="61"/>
      <c r="J84" s="61"/>
      <c r="K84" s="61"/>
      <c r="L84" s="61"/>
      <c r="M84" s="61"/>
      <c r="N84" s="61"/>
      <c r="O84" s="61"/>
      <c r="P84" s="61"/>
      <c r="Q84" s="61"/>
      <c r="R84" s="61"/>
      <c r="S84" s="61"/>
      <c r="T84" s="61"/>
      <c r="U84" s="61"/>
      <c r="V84" s="61"/>
      <c r="W84" s="61"/>
      <c r="X84" s="61"/>
      <c r="Y84" s="61"/>
      <c r="Z84" s="61"/>
      <c r="AA84" s="61"/>
      <c r="AB84" s="61"/>
      <c r="AC84" s="61"/>
      <c r="AD84" s="61"/>
    </row>
    <row r="85" spans="2:30" ht="15" customHeight="1">
      <c r="B85" s="19"/>
      <c r="C85" s="19"/>
      <c r="D85" s="50">
        <v>64</v>
      </c>
      <c r="E85" s="61"/>
      <c r="F85" s="61"/>
      <c r="G85" s="61"/>
      <c r="H85" s="61"/>
      <c r="I85" s="61"/>
      <c r="J85" s="61"/>
      <c r="K85" s="61"/>
      <c r="L85" s="61"/>
      <c r="M85" s="61"/>
      <c r="N85" s="61"/>
      <c r="O85" s="61"/>
      <c r="P85" s="61"/>
      <c r="Q85" s="61"/>
      <c r="R85" s="61"/>
      <c r="S85" s="61"/>
      <c r="T85" s="61"/>
      <c r="U85" s="61"/>
      <c r="V85" s="61"/>
      <c r="W85" s="61"/>
      <c r="X85" s="61"/>
      <c r="Y85" s="61"/>
      <c r="Z85" s="61"/>
      <c r="AA85" s="61"/>
      <c r="AB85" s="61"/>
      <c r="AC85" s="61"/>
      <c r="AD85" s="61"/>
    </row>
    <row r="86" spans="2:12" ht="15" customHeight="1">
      <c r="B86" s="4"/>
      <c r="C86" s="4"/>
      <c r="D86" s="3"/>
      <c r="E86" s="4"/>
      <c r="F86" s="4"/>
      <c r="G86" s="4"/>
      <c r="H86" s="4"/>
      <c r="I86" s="4"/>
      <c r="J86" s="4"/>
      <c r="K86" s="4"/>
      <c r="L86" s="4"/>
    </row>
    <row r="87" spans="2:12" ht="15" customHeight="1">
      <c r="B87" s="4"/>
      <c r="C87" s="4"/>
      <c r="D87" s="3"/>
      <c r="E87" s="4"/>
      <c r="F87" s="4"/>
      <c r="G87" s="4"/>
      <c r="H87" s="4"/>
      <c r="I87" s="4"/>
      <c r="J87" s="4"/>
      <c r="K87" s="4"/>
      <c r="L87" s="4"/>
    </row>
    <row r="88" spans="2:12" ht="15" customHeight="1">
      <c r="B88" s="4"/>
      <c r="C88" s="4"/>
      <c r="D88" s="3"/>
      <c r="E88" s="4"/>
      <c r="F88" s="4"/>
      <c r="G88" s="4"/>
      <c r="H88" s="4"/>
      <c r="I88" s="4"/>
      <c r="J88" s="4"/>
      <c r="K88" s="4"/>
      <c r="L88" s="4"/>
    </row>
    <row r="89" spans="2:12" ht="15" customHeight="1">
      <c r="B89" s="4"/>
      <c r="C89" s="4"/>
      <c r="D89" s="3"/>
      <c r="E89" s="4"/>
      <c r="F89" s="4"/>
      <c r="G89" s="4"/>
      <c r="H89" s="4"/>
      <c r="I89" s="4"/>
      <c r="J89" s="4"/>
      <c r="K89" s="4"/>
      <c r="L89" s="4"/>
    </row>
    <row r="90" spans="2:12" ht="15" customHeight="1">
      <c r="B90" s="4"/>
      <c r="C90" s="4"/>
      <c r="D90" s="3"/>
      <c r="E90" s="4"/>
      <c r="F90" s="4"/>
      <c r="G90" s="4"/>
      <c r="H90" s="4"/>
      <c r="I90" s="4"/>
      <c r="J90" s="4"/>
      <c r="K90" s="4"/>
      <c r="L90" s="4"/>
    </row>
    <row r="91" spans="2:12" ht="15" customHeight="1">
      <c r="B91" s="4"/>
      <c r="C91" s="4"/>
      <c r="D91" s="3"/>
      <c r="E91" s="4"/>
      <c r="F91" s="4"/>
      <c r="G91" s="4"/>
      <c r="H91" s="4"/>
      <c r="I91" s="4"/>
      <c r="J91" s="4"/>
      <c r="K91" s="4"/>
      <c r="L91" s="4"/>
    </row>
    <row r="92" spans="2:12" ht="15" customHeight="1">
      <c r="B92" s="4"/>
      <c r="C92" s="4"/>
      <c r="D92" s="3"/>
      <c r="E92" s="4"/>
      <c r="F92" s="4"/>
      <c r="G92" s="4"/>
      <c r="H92" s="4"/>
      <c r="I92" s="4"/>
      <c r="J92" s="4"/>
      <c r="K92" s="4"/>
      <c r="L92" s="4"/>
    </row>
    <row r="93" spans="2:12" ht="15" customHeight="1">
      <c r="B93" s="4"/>
      <c r="C93" s="4"/>
      <c r="D93" s="3"/>
      <c r="E93" s="4"/>
      <c r="F93" s="4"/>
      <c r="G93" s="4"/>
      <c r="H93" s="4"/>
      <c r="I93" s="4"/>
      <c r="J93" s="4"/>
      <c r="K93" s="4"/>
      <c r="L93" s="4"/>
    </row>
    <row r="94" spans="2:12" ht="15" customHeight="1">
      <c r="B94" s="4"/>
      <c r="C94" s="4"/>
      <c r="D94" s="3"/>
      <c r="E94" s="4"/>
      <c r="F94" s="4"/>
      <c r="G94" s="4"/>
      <c r="H94" s="4"/>
      <c r="I94" s="4"/>
      <c r="J94" s="4"/>
      <c r="K94" s="4"/>
      <c r="L94" s="4"/>
    </row>
    <row r="95" spans="2:12" ht="15" customHeight="1">
      <c r="B95" s="4"/>
      <c r="C95" s="4"/>
      <c r="D95" s="3"/>
      <c r="E95" s="4"/>
      <c r="F95" s="4"/>
      <c r="G95" s="4"/>
      <c r="H95" s="4"/>
      <c r="I95" s="4"/>
      <c r="J95" s="4"/>
      <c r="K95" s="4"/>
      <c r="L95" s="4"/>
    </row>
    <row r="96" spans="2:12" ht="15" customHeight="1">
      <c r="B96" s="4"/>
      <c r="C96" s="4"/>
      <c r="D96" s="3"/>
      <c r="E96" s="4"/>
      <c r="F96" s="4"/>
      <c r="G96" s="4"/>
      <c r="H96" s="4"/>
      <c r="I96" s="4"/>
      <c r="J96" s="4"/>
      <c r="K96" s="4"/>
      <c r="L96" s="4"/>
    </row>
    <row r="97" spans="2:12" ht="15" customHeight="1">
      <c r="B97" s="4"/>
      <c r="C97" s="4"/>
      <c r="D97" s="3"/>
      <c r="E97" s="4"/>
      <c r="F97" s="4"/>
      <c r="G97" s="4"/>
      <c r="H97" s="4"/>
      <c r="I97" s="4"/>
      <c r="J97" s="4"/>
      <c r="K97" s="4"/>
      <c r="L97" s="4"/>
    </row>
    <row r="98" spans="2:12" ht="15" customHeight="1">
      <c r="B98" s="4"/>
      <c r="C98" s="4"/>
      <c r="D98" s="3"/>
      <c r="E98" s="4"/>
      <c r="F98" s="4"/>
      <c r="G98" s="4"/>
      <c r="H98" s="4"/>
      <c r="I98" s="4"/>
      <c r="J98" s="4"/>
      <c r="K98" s="4"/>
      <c r="L98" s="4"/>
    </row>
    <row r="99" spans="2:12" ht="15" customHeight="1">
      <c r="B99" s="4"/>
      <c r="C99" s="4"/>
      <c r="D99" s="3"/>
      <c r="E99" s="4"/>
      <c r="F99" s="4"/>
      <c r="G99" s="4"/>
      <c r="H99" s="4"/>
      <c r="I99" s="4"/>
      <c r="J99" s="4"/>
      <c r="K99" s="4"/>
      <c r="L99" s="4"/>
    </row>
    <row r="100" spans="2:12" ht="15" customHeight="1">
      <c r="B100" s="4"/>
      <c r="C100" s="4"/>
      <c r="D100" s="3"/>
      <c r="E100" s="4"/>
      <c r="F100" s="4"/>
      <c r="G100" s="4"/>
      <c r="H100" s="4"/>
      <c r="I100" s="4"/>
      <c r="J100" s="4"/>
      <c r="K100" s="4"/>
      <c r="L100" s="4"/>
    </row>
    <row r="101" spans="2:12" ht="15" customHeight="1">
      <c r="B101" s="4"/>
      <c r="C101" s="4"/>
      <c r="D101" s="3"/>
      <c r="E101" s="4"/>
      <c r="F101" s="4"/>
      <c r="G101" s="4"/>
      <c r="H101" s="4"/>
      <c r="I101" s="4"/>
      <c r="J101" s="4"/>
      <c r="K101" s="4"/>
      <c r="L101" s="4"/>
    </row>
    <row r="102" spans="2:12" ht="15" customHeight="1">
      <c r="B102" s="4"/>
      <c r="C102" s="4"/>
      <c r="D102" s="3"/>
      <c r="E102" s="4"/>
      <c r="F102" s="4"/>
      <c r="G102" s="4"/>
      <c r="H102" s="4"/>
      <c r="I102" s="4"/>
      <c r="J102" s="4"/>
      <c r="K102" s="4"/>
      <c r="L102" s="4"/>
    </row>
    <row r="103" spans="2:12" ht="15" customHeight="1">
      <c r="B103" s="4"/>
      <c r="C103" s="4"/>
      <c r="D103" s="3"/>
      <c r="E103" s="4"/>
      <c r="F103" s="4"/>
      <c r="G103" s="4"/>
      <c r="H103" s="4"/>
      <c r="I103" s="4"/>
      <c r="J103" s="4"/>
      <c r="K103" s="4"/>
      <c r="L103" s="4"/>
    </row>
    <row r="104" spans="2:12" ht="15" customHeight="1">
      <c r="B104" s="4"/>
      <c r="C104" s="4"/>
      <c r="D104" s="3"/>
      <c r="E104" s="4"/>
      <c r="F104" s="4"/>
      <c r="G104" s="4"/>
      <c r="H104" s="4"/>
      <c r="I104" s="4"/>
      <c r="J104" s="4"/>
      <c r="K104" s="4"/>
      <c r="L104" s="4"/>
    </row>
    <row r="105" spans="2:12" ht="15" customHeight="1">
      <c r="B105" s="4"/>
      <c r="C105" s="4"/>
      <c r="D105" s="3"/>
      <c r="E105" s="4"/>
      <c r="F105" s="4"/>
      <c r="G105" s="4"/>
      <c r="H105" s="4"/>
      <c r="I105" s="4"/>
      <c r="J105" s="4"/>
      <c r="K105" s="4"/>
      <c r="L105" s="4"/>
    </row>
    <row r="106" spans="2:12" ht="15" customHeight="1">
      <c r="B106" s="4"/>
      <c r="C106" s="4"/>
      <c r="D106" s="3"/>
      <c r="E106" s="4"/>
      <c r="F106" s="4"/>
      <c r="G106" s="4"/>
      <c r="H106" s="4"/>
      <c r="I106" s="4"/>
      <c r="J106" s="4"/>
      <c r="K106" s="4"/>
      <c r="L106" s="4"/>
    </row>
    <row r="107" spans="2:12" ht="15" customHeight="1">
      <c r="B107" s="4"/>
      <c r="C107" s="4"/>
      <c r="D107" s="3"/>
      <c r="E107" s="4"/>
      <c r="F107" s="4"/>
      <c r="G107" s="4"/>
      <c r="H107" s="4"/>
      <c r="I107" s="4"/>
      <c r="J107" s="4"/>
      <c r="K107" s="4"/>
      <c r="L107" s="4"/>
    </row>
    <row r="108" spans="2:12" ht="15" customHeight="1">
      <c r="B108" s="4"/>
      <c r="C108" s="4"/>
      <c r="D108" s="3"/>
      <c r="E108" s="4"/>
      <c r="F108" s="4"/>
      <c r="G108" s="4"/>
      <c r="H108" s="4"/>
      <c r="I108" s="4"/>
      <c r="J108" s="4"/>
      <c r="K108" s="4"/>
      <c r="L108" s="4"/>
    </row>
    <row r="109" spans="2:12" ht="15" customHeight="1">
      <c r="B109" s="4"/>
      <c r="C109" s="4"/>
      <c r="D109" s="3"/>
      <c r="E109" s="4"/>
      <c r="F109" s="4"/>
      <c r="G109" s="4"/>
      <c r="H109" s="4"/>
      <c r="I109" s="4"/>
      <c r="J109" s="4"/>
      <c r="K109" s="4"/>
      <c r="L109" s="4"/>
    </row>
    <row r="110" spans="2:12" ht="15" customHeight="1">
      <c r="B110" s="4"/>
      <c r="C110" s="4"/>
      <c r="D110" s="3"/>
      <c r="E110" s="4"/>
      <c r="F110" s="4"/>
      <c r="G110" s="4"/>
      <c r="H110" s="4"/>
      <c r="I110" s="4"/>
      <c r="J110" s="4"/>
      <c r="K110" s="4"/>
      <c r="L110" s="4"/>
    </row>
    <row r="111" spans="2:12" ht="15" customHeight="1">
      <c r="B111" s="4"/>
      <c r="C111" s="4"/>
      <c r="D111" s="3"/>
      <c r="E111" s="4"/>
      <c r="F111" s="4"/>
      <c r="G111" s="4"/>
      <c r="H111" s="4"/>
      <c r="I111" s="4"/>
      <c r="J111" s="4"/>
      <c r="K111" s="4"/>
      <c r="L111" s="4"/>
    </row>
    <row r="112" spans="2:12" ht="15" customHeight="1">
      <c r="B112" s="4"/>
      <c r="C112" s="4"/>
      <c r="D112" s="3"/>
      <c r="E112" s="4"/>
      <c r="F112" s="4"/>
      <c r="G112" s="4"/>
      <c r="H112" s="4"/>
      <c r="I112" s="4"/>
      <c r="J112" s="4"/>
      <c r="K112" s="4"/>
      <c r="L112" s="4"/>
    </row>
    <row r="113" spans="2:12" ht="15" customHeight="1">
      <c r="B113" s="4"/>
      <c r="C113" s="4"/>
      <c r="D113" s="3"/>
      <c r="E113" s="4"/>
      <c r="F113" s="4"/>
      <c r="G113" s="4"/>
      <c r="H113" s="4"/>
      <c r="I113" s="4"/>
      <c r="J113" s="4"/>
      <c r="K113" s="4"/>
      <c r="L113" s="4"/>
    </row>
    <row r="114" spans="2:12" ht="15" customHeight="1">
      <c r="B114" s="4"/>
      <c r="C114" s="4"/>
      <c r="D114" s="3"/>
      <c r="E114" s="4"/>
      <c r="F114" s="4"/>
      <c r="G114" s="4"/>
      <c r="H114" s="4"/>
      <c r="I114" s="4"/>
      <c r="J114" s="4"/>
      <c r="K114" s="4"/>
      <c r="L114" s="4"/>
    </row>
    <row r="115" spans="2:12" ht="15" customHeight="1">
      <c r="B115" s="4"/>
      <c r="C115" s="4"/>
      <c r="D115" s="3"/>
      <c r="E115" s="4"/>
      <c r="F115" s="4"/>
      <c r="G115" s="4"/>
      <c r="H115" s="4"/>
      <c r="I115" s="4"/>
      <c r="J115" s="4"/>
      <c r="K115" s="4"/>
      <c r="L115" s="4"/>
    </row>
    <row r="116" spans="2:12" ht="15" customHeight="1">
      <c r="B116" s="4"/>
      <c r="C116" s="4"/>
      <c r="D116" s="3"/>
      <c r="E116" s="4"/>
      <c r="F116" s="4"/>
      <c r="G116" s="4"/>
      <c r="H116" s="4"/>
      <c r="I116" s="4"/>
      <c r="J116" s="4"/>
      <c r="K116" s="4"/>
      <c r="L116" s="4"/>
    </row>
    <row r="117" spans="2:12" ht="15" customHeight="1">
      <c r="B117" s="4"/>
      <c r="C117" s="4"/>
      <c r="D117" s="3"/>
      <c r="E117" s="4"/>
      <c r="F117" s="4"/>
      <c r="G117" s="4"/>
      <c r="H117" s="4"/>
      <c r="I117" s="4"/>
      <c r="J117" s="4"/>
      <c r="K117" s="4"/>
      <c r="L117" s="4"/>
    </row>
    <row r="118" spans="2:12" ht="15" customHeight="1">
      <c r="B118" s="4"/>
      <c r="C118" s="4"/>
      <c r="D118" s="3"/>
      <c r="E118" s="4"/>
      <c r="F118" s="4"/>
      <c r="G118" s="4"/>
      <c r="H118" s="4"/>
      <c r="I118" s="4"/>
      <c r="J118" s="4"/>
      <c r="K118" s="4"/>
      <c r="L118" s="4"/>
    </row>
    <row r="119" spans="2:12" ht="15" customHeight="1">
      <c r="B119" s="4"/>
      <c r="C119" s="4"/>
      <c r="D119" s="3"/>
      <c r="E119" s="4"/>
      <c r="F119" s="4"/>
      <c r="G119" s="4"/>
      <c r="H119" s="4"/>
      <c r="I119" s="4"/>
      <c r="J119" s="4"/>
      <c r="K119" s="4"/>
      <c r="L119" s="4"/>
    </row>
    <row r="120" spans="2:12" ht="15" customHeight="1">
      <c r="B120" s="4"/>
      <c r="C120" s="4"/>
      <c r="D120" s="3"/>
      <c r="E120" s="4"/>
      <c r="F120" s="4"/>
      <c r="G120" s="4"/>
      <c r="H120" s="4"/>
      <c r="I120" s="4"/>
      <c r="J120" s="4"/>
      <c r="K120" s="4"/>
      <c r="L120" s="4"/>
    </row>
    <row r="121" spans="2:12" ht="15" customHeight="1">
      <c r="B121" s="4"/>
      <c r="C121" s="4"/>
      <c r="D121" s="3"/>
      <c r="E121" s="4"/>
      <c r="F121" s="4"/>
      <c r="G121" s="4"/>
      <c r="H121" s="4"/>
      <c r="I121" s="4"/>
      <c r="J121" s="4"/>
      <c r="K121" s="4"/>
      <c r="L121" s="4"/>
    </row>
    <row r="122" spans="2:12" ht="15" customHeight="1">
      <c r="B122" s="4"/>
      <c r="C122" s="4"/>
      <c r="D122" s="3"/>
      <c r="E122" s="4"/>
      <c r="F122" s="4"/>
      <c r="G122" s="4"/>
      <c r="H122" s="4"/>
      <c r="I122" s="4"/>
      <c r="J122" s="4"/>
      <c r="K122" s="4"/>
      <c r="L122" s="4"/>
    </row>
    <row r="123" spans="2:12" ht="15" customHeight="1">
      <c r="B123" s="4"/>
      <c r="C123" s="4"/>
      <c r="D123" s="3"/>
      <c r="E123" s="4"/>
      <c r="F123" s="4"/>
      <c r="G123" s="4"/>
      <c r="H123" s="4"/>
      <c r="I123" s="4"/>
      <c r="J123" s="4"/>
      <c r="K123" s="4"/>
      <c r="L123" s="4"/>
    </row>
    <row r="124" spans="2:12" ht="15" customHeight="1">
      <c r="B124" s="4"/>
      <c r="C124" s="4"/>
      <c r="D124" s="3"/>
      <c r="E124" s="4"/>
      <c r="F124" s="4"/>
      <c r="G124" s="4"/>
      <c r="H124" s="4"/>
      <c r="I124" s="4"/>
      <c r="J124" s="4"/>
      <c r="K124" s="4"/>
      <c r="L124" s="4"/>
    </row>
    <row r="125" spans="2:12" ht="15" customHeight="1">
      <c r="B125" s="4"/>
      <c r="C125" s="4"/>
      <c r="D125" s="3"/>
      <c r="E125" s="4"/>
      <c r="F125" s="4"/>
      <c r="G125" s="4"/>
      <c r="H125" s="4"/>
      <c r="I125" s="4"/>
      <c r="J125" s="4"/>
      <c r="K125" s="4"/>
      <c r="L125" s="4"/>
    </row>
    <row r="126" spans="2:12" ht="15" customHeight="1">
      <c r="B126" s="4"/>
      <c r="C126" s="4"/>
      <c r="D126" s="3"/>
      <c r="E126" s="4"/>
      <c r="F126" s="4"/>
      <c r="G126" s="4"/>
      <c r="H126" s="4"/>
      <c r="I126" s="4"/>
      <c r="J126" s="4"/>
      <c r="K126" s="4"/>
      <c r="L126" s="4"/>
    </row>
  </sheetData>
  <mergeCells count="12">
    <mergeCell ref="Z6:AA6"/>
    <mergeCell ref="Y21:Z21"/>
    <mergeCell ref="AA21:AB21"/>
    <mergeCell ref="AC21:AD21"/>
    <mergeCell ref="K21:L21"/>
    <mergeCell ref="M21:N21"/>
    <mergeCell ref="E21:J21"/>
    <mergeCell ref="O21:P21"/>
    <mergeCell ref="S21:T21"/>
    <mergeCell ref="U21:V21"/>
    <mergeCell ref="W21:X21"/>
    <mergeCell ref="Q21:R21"/>
  </mergeCells>
  <printOptions/>
  <pageMargins left="0.1968503937007874" right="0.1968503937007874" top="0.984251968503937" bottom="0.984251968503937" header="0.5118110236220472" footer="0.5118110236220472"/>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21"/>
  <dimension ref="A2:AF126"/>
  <sheetViews>
    <sheetView zoomScale="85" zoomScaleNormal="85" zoomScaleSheetLayoutView="75" workbookViewId="0" topLeftCell="A37">
      <selection activeCell="B16" sqref="B16"/>
    </sheetView>
  </sheetViews>
  <sheetFormatPr defaultColWidth="9.00390625" defaultRowHeight="13.5"/>
  <cols>
    <col min="1" max="1" width="3.375" style="5" customWidth="1"/>
    <col min="2" max="2" width="14.875" style="1" customWidth="1"/>
    <col min="3" max="3" width="8.125" style="1" bestFit="1" customWidth="1"/>
    <col min="4" max="4" width="7.625" style="2" customWidth="1"/>
    <col min="5" max="10" width="4.50390625" style="1" hidden="1" customWidth="1"/>
    <col min="11" max="30" width="7.625" style="1" customWidth="1"/>
    <col min="31" max="16384" width="9.00390625" style="1" customWidth="1"/>
  </cols>
  <sheetData>
    <row r="1" ht="18.75" customHeight="1"/>
    <row r="2" spans="2:30" ht="18.75" customHeight="1">
      <c r="B2" s="16" t="s">
        <v>228</v>
      </c>
      <c r="D2" s="3"/>
      <c r="E2" s="4"/>
      <c r="F2" s="4"/>
      <c r="G2" s="4"/>
      <c r="H2" s="4"/>
      <c r="I2" s="4"/>
      <c r="J2" s="4"/>
      <c r="K2" s="4"/>
      <c r="L2" s="4"/>
      <c r="M2" s="4"/>
      <c r="N2" s="4"/>
      <c r="O2" s="4"/>
      <c r="P2" s="4"/>
      <c r="Q2" s="4"/>
      <c r="R2" s="4"/>
      <c r="S2" s="4"/>
      <c r="T2" s="4"/>
      <c r="U2" s="4"/>
      <c r="V2" s="4"/>
      <c r="W2" s="4"/>
      <c r="X2" s="4"/>
      <c r="Y2" s="4"/>
      <c r="Z2" s="4"/>
      <c r="AA2" s="4"/>
      <c r="AB2" s="4"/>
      <c r="AC2" s="4"/>
      <c r="AD2" s="4"/>
    </row>
    <row r="3" spans="2:10" ht="18.75" customHeight="1">
      <c r="B3" s="17" t="s">
        <v>229</v>
      </c>
      <c r="C3" s="18" t="s">
        <v>373</v>
      </c>
      <c r="D3" s="3"/>
      <c r="E3" s="4"/>
      <c r="F3" s="4"/>
      <c r="G3" s="4"/>
      <c r="H3" s="4"/>
      <c r="I3" s="4"/>
      <c r="J3" s="4"/>
    </row>
    <row r="4" spans="3:10" ht="18.75" customHeight="1">
      <c r="C4" s="1" t="s">
        <v>205</v>
      </c>
      <c r="F4" s="4"/>
      <c r="G4" s="4"/>
      <c r="H4" s="4"/>
      <c r="I4" s="4"/>
      <c r="J4" s="4"/>
    </row>
    <row r="5" spans="3:10" ht="18.75" customHeight="1">
      <c r="C5" s="58" t="s">
        <v>230</v>
      </c>
      <c r="D5" s="59" t="s">
        <v>206</v>
      </c>
      <c r="F5" s="4"/>
      <c r="G5" s="4"/>
      <c r="H5" s="4"/>
      <c r="I5" s="4"/>
      <c r="J5" s="4"/>
    </row>
    <row r="6" spans="3:29" ht="18.75" customHeight="1">
      <c r="C6" s="58" t="s">
        <v>114</v>
      </c>
      <c r="D6" s="59" t="s">
        <v>207</v>
      </c>
      <c r="F6" s="4"/>
      <c r="G6" s="4"/>
      <c r="H6" s="4"/>
      <c r="I6" s="4"/>
      <c r="J6" s="4"/>
      <c r="V6" s="23" t="s">
        <v>209</v>
      </c>
      <c r="W6" s="23" t="s">
        <v>231</v>
      </c>
      <c r="X6" s="23" t="s">
        <v>187</v>
      </c>
      <c r="AA6" s="83" t="s">
        <v>212</v>
      </c>
      <c r="AB6" s="86" t="s">
        <v>232</v>
      </c>
      <c r="AC6" s="87"/>
    </row>
    <row r="7" spans="3:30" ht="18.75" customHeight="1">
      <c r="C7" s="58" t="s">
        <v>115</v>
      </c>
      <c r="D7" s="59" t="s">
        <v>208</v>
      </c>
      <c r="F7" s="4"/>
      <c r="G7" s="4"/>
      <c r="H7" s="4"/>
      <c r="I7" s="4"/>
      <c r="J7" s="4"/>
      <c r="O7" s="4"/>
      <c r="P7" s="4"/>
      <c r="Q7" s="4"/>
      <c r="R7" s="4"/>
      <c r="V7" s="19"/>
      <c r="W7" s="23" t="s">
        <v>227</v>
      </c>
      <c r="X7" s="23" t="s">
        <v>233</v>
      </c>
      <c r="AA7" s="79" t="s">
        <v>201</v>
      </c>
      <c r="AB7" s="19" t="s">
        <v>234</v>
      </c>
      <c r="AC7" s="36">
        <v>85</v>
      </c>
      <c r="AD7" s="4"/>
    </row>
    <row r="8" spans="3:30" ht="18.75" customHeight="1">
      <c r="C8" s="58" t="s">
        <v>116</v>
      </c>
      <c r="D8" s="59" t="s">
        <v>211</v>
      </c>
      <c r="F8" s="4"/>
      <c r="G8" s="4"/>
      <c r="H8" s="4"/>
      <c r="I8" s="4"/>
      <c r="J8" s="4"/>
      <c r="Q8" s="4"/>
      <c r="R8" s="4"/>
      <c r="V8" s="79" t="s">
        <v>191</v>
      </c>
      <c r="W8" s="36">
        <v>3.3</v>
      </c>
      <c r="X8" s="78">
        <v>25</v>
      </c>
      <c r="AA8" s="19" t="s">
        <v>235</v>
      </c>
      <c r="AB8" s="19" t="s">
        <v>234</v>
      </c>
      <c r="AC8" s="80">
        <v>99.999</v>
      </c>
      <c r="AD8" s="4"/>
    </row>
    <row r="9" spans="3:30" ht="18.75" customHeight="1">
      <c r="C9" s="58" t="s">
        <v>117</v>
      </c>
      <c r="D9" s="59" t="s">
        <v>210</v>
      </c>
      <c r="F9" s="4"/>
      <c r="G9" s="4"/>
      <c r="H9" s="4"/>
      <c r="I9" s="4"/>
      <c r="J9" s="4"/>
      <c r="O9" s="4"/>
      <c r="V9" s="79" t="s">
        <v>200</v>
      </c>
      <c r="W9" s="36">
        <v>4.1</v>
      </c>
      <c r="X9" s="78">
        <v>350</v>
      </c>
      <c r="AA9" s="19" t="s">
        <v>203</v>
      </c>
      <c r="AB9" s="19" t="s">
        <v>234</v>
      </c>
      <c r="AC9" s="80">
        <v>0.001</v>
      </c>
      <c r="AD9" s="4"/>
    </row>
    <row r="10" spans="3:30" ht="18.75" customHeight="1">
      <c r="C10" s="272" t="s">
        <v>385</v>
      </c>
      <c r="D10" s="273"/>
      <c r="E10" s="4"/>
      <c r="F10" s="4"/>
      <c r="G10" s="4"/>
      <c r="H10" s="4"/>
      <c r="I10" s="4"/>
      <c r="J10" s="4"/>
      <c r="O10" s="4"/>
      <c r="V10" s="79" t="s">
        <v>192</v>
      </c>
      <c r="W10" s="36">
        <v>2.8</v>
      </c>
      <c r="X10" s="78">
        <v>300</v>
      </c>
      <c r="AA10" s="19" t="s">
        <v>204</v>
      </c>
      <c r="AB10" s="19"/>
      <c r="AC10" s="80">
        <v>10</v>
      </c>
      <c r="AD10" s="4"/>
    </row>
    <row r="11" spans="3:30" ht="18.75" customHeight="1">
      <c r="C11" s="274" t="s">
        <v>293</v>
      </c>
      <c r="D11" s="275" t="s">
        <v>386</v>
      </c>
      <c r="F11" s="4"/>
      <c r="G11" s="4"/>
      <c r="H11" s="4"/>
      <c r="I11" s="4"/>
      <c r="J11" s="4"/>
      <c r="V11" s="79" t="s">
        <v>193</v>
      </c>
      <c r="W11" s="36">
        <v>2</v>
      </c>
      <c r="X11" s="78">
        <v>875</v>
      </c>
      <c r="AB11" s="4"/>
      <c r="AC11" s="4"/>
      <c r="AD11" s="4"/>
    </row>
    <row r="12" spans="3:30" ht="18.75" customHeight="1">
      <c r="C12" s="58"/>
      <c r="F12" s="4"/>
      <c r="G12" s="4"/>
      <c r="H12" s="4"/>
      <c r="I12" s="4"/>
      <c r="J12" s="4"/>
      <c r="L12" s="84"/>
      <c r="O12" s="4"/>
      <c r="P12" s="4"/>
      <c r="Q12" s="4"/>
      <c r="R12" s="4"/>
      <c r="S12" s="4"/>
      <c r="T12" s="4"/>
      <c r="V12" s="79" t="s">
        <v>217</v>
      </c>
      <c r="W12" s="36">
        <v>1.8</v>
      </c>
      <c r="X12" s="78">
        <v>375</v>
      </c>
      <c r="Y12" s="4"/>
      <c r="Z12" s="4"/>
      <c r="AA12" s="4"/>
      <c r="AB12" s="4"/>
      <c r="AC12" s="4"/>
      <c r="AD12" s="4"/>
    </row>
    <row r="13" spans="3:30" ht="18.75" customHeight="1">
      <c r="C13" s="1" t="s">
        <v>215</v>
      </c>
      <c r="F13" s="4"/>
      <c r="G13" s="4"/>
      <c r="H13" s="4"/>
      <c r="I13" s="4"/>
      <c r="J13" s="4"/>
      <c r="O13" s="59" t="str">
        <f>"計算結果より、製品水素量は"&amp;ROUND(AC41,0)&amp;"kmol/h"</f>
        <v>計算結果より、製品水素量は2893kmol/h</v>
      </c>
      <c r="P13" s="4"/>
      <c r="Q13" s="4"/>
      <c r="R13" s="4"/>
      <c r="S13" s="4"/>
      <c r="T13" s="4"/>
      <c r="V13" s="79" t="s">
        <v>186</v>
      </c>
      <c r="W13" s="36">
        <v>1.7</v>
      </c>
      <c r="X13" s="78">
        <v>38</v>
      </c>
      <c r="Y13" s="4"/>
      <c r="Z13" s="4"/>
      <c r="AA13" s="4"/>
      <c r="AB13" s="4"/>
      <c r="AC13" s="4"/>
      <c r="AD13" s="4"/>
    </row>
    <row r="14" spans="3:30" ht="18" customHeight="1">
      <c r="C14" s="85" t="s">
        <v>214</v>
      </c>
      <c r="D14" s="59" t="s">
        <v>123</v>
      </c>
      <c r="F14" s="4"/>
      <c r="G14" s="4"/>
      <c r="H14" s="4"/>
      <c r="I14" s="4"/>
      <c r="J14" s="4"/>
      <c r="O14" s="4"/>
      <c r="P14" s="4"/>
      <c r="Q14" s="4"/>
      <c r="R14" s="4"/>
      <c r="S14" s="4"/>
      <c r="T14" s="4"/>
      <c r="V14" s="79" t="s">
        <v>198</v>
      </c>
      <c r="W14" s="36">
        <v>1.7</v>
      </c>
      <c r="X14" s="78">
        <v>38</v>
      </c>
      <c r="Y14" s="4"/>
      <c r="Z14" s="4"/>
      <c r="AA14" s="4"/>
      <c r="AB14" s="4"/>
      <c r="AC14" s="4"/>
      <c r="AD14" s="4"/>
    </row>
    <row r="15" spans="3:30" ht="18" customHeight="1">
      <c r="C15" s="58" t="s">
        <v>114</v>
      </c>
      <c r="D15" s="1" t="s">
        <v>124</v>
      </c>
      <c r="F15" s="4"/>
      <c r="G15" s="4"/>
      <c r="H15" s="4"/>
      <c r="I15" s="4"/>
      <c r="J15" s="4"/>
      <c r="O15" s="4"/>
      <c r="P15" s="4"/>
      <c r="Q15" s="4"/>
      <c r="R15" s="4"/>
      <c r="S15" s="4"/>
      <c r="T15" s="4"/>
      <c r="V15" s="79" t="s">
        <v>199</v>
      </c>
      <c r="W15" s="36">
        <v>1.7</v>
      </c>
      <c r="X15" s="78">
        <v>38</v>
      </c>
      <c r="Y15" s="4"/>
      <c r="Z15" s="4"/>
      <c r="AA15" s="4"/>
      <c r="AB15" s="4"/>
      <c r="AC15" s="4"/>
      <c r="AD15" s="4"/>
    </row>
    <row r="16" spans="3:24" ht="18" customHeight="1">
      <c r="C16" s="58" t="s">
        <v>115</v>
      </c>
      <c r="D16" s="1" t="s">
        <v>125</v>
      </c>
      <c r="Q16" s="51" t="s">
        <v>236</v>
      </c>
      <c r="R16" s="51" t="s">
        <v>216</v>
      </c>
      <c r="S16" s="4"/>
      <c r="T16" s="51" t="s">
        <v>216</v>
      </c>
      <c r="V16" s="79" t="s">
        <v>180</v>
      </c>
      <c r="W16" s="36">
        <v>1.6</v>
      </c>
      <c r="X16" s="78">
        <v>38</v>
      </c>
    </row>
    <row r="17" spans="3:30" ht="18" customHeight="1">
      <c r="C17" s="58" t="s">
        <v>116</v>
      </c>
      <c r="D17" s="1" t="s">
        <v>126</v>
      </c>
      <c r="F17" s="4"/>
      <c r="G17" s="4"/>
      <c r="H17" s="4"/>
      <c r="I17" s="4"/>
      <c r="J17" s="4"/>
      <c r="O17" s="4"/>
      <c r="P17" s="4"/>
      <c r="Q17" s="52">
        <v>118.76563673927197</v>
      </c>
      <c r="R17" s="52">
        <v>297.7640080000825</v>
      </c>
      <c r="S17" s="4"/>
      <c r="T17" s="52">
        <v>760.0691308918105</v>
      </c>
      <c r="V17" s="79" t="s">
        <v>182</v>
      </c>
      <c r="W17" s="36">
        <v>1.6</v>
      </c>
      <c r="X17" s="78">
        <v>38</v>
      </c>
      <c r="Y17" s="4"/>
      <c r="Z17" s="4"/>
      <c r="AA17" s="4"/>
      <c r="AB17" s="4"/>
      <c r="AC17" s="4"/>
      <c r="AD17" s="4"/>
    </row>
    <row r="18" spans="3:24" ht="18" customHeight="1">
      <c r="C18" s="58"/>
      <c r="D18" s="1"/>
      <c r="Q18" s="56">
        <f>R31*R30/(R24*R42)*(R30*R66/(100+R42))^2/EXP(-0.0502188*(1000/(Q19+273.15)-1)^3+0.664871*(1000/(Q19+273.15)-1)^2-27.0231*(1000/(Q19+273.15)-1)+3.19352)</f>
        <v>0.9999995097654699</v>
      </c>
      <c r="R18" s="222">
        <f>R32*R30/(R31*R42)/EXP(-0.142006*(1000/(R19+273.15)-1)^3+0.504847*(1000/(R19+273.15)-1)^2+4.21267*(1000/(R19+273.15)-1)+0.341695)</f>
        <v>0.999999995939375</v>
      </c>
      <c r="S18" s="4"/>
      <c r="T18" s="222">
        <f>T32*T30/(T31*T42)/EXP(-0.142006*(1000/(T19+273.15)-1)^3+0.504847*(1000/(T19+273.15)-1)^2+4.21267*(1000/(T19+273.15)-1)+0.341695)</f>
        <v>1.0000024543833392</v>
      </c>
      <c r="V18" s="79" t="s">
        <v>184</v>
      </c>
      <c r="W18" s="43">
        <v>0.03</v>
      </c>
      <c r="X18" s="78">
        <v>38</v>
      </c>
    </row>
    <row r="19" spans="17:20" ht="15" customHeight="1">
      <c r="Q19" s="53">
        <f>Q68</f>
        <v>875</v>
      </c>
      <c r="R19" s="53">
        <f>Q68</f>
        <v>875</v>
      </c>
      <c r="S19" s="4"/>
      <c r="T19" s="53">
        <f>S68</f>
        <v>375</v>
      </c>
    </row>
    <row r="20" spans="2:32" ht="15" customHeight="1">
      <c r="B20" s="50">
        <v>1</v>
      </c>
      <c r="C20" s="50">
        <f aca="true" t="shared" si="0" ref="C20:AF20">B20+1</f>
        <v>2</v>
      </c>
      <c r="D20" s="50">
        <f t="shared" si="0"/>
        <v>3</v>
      </c>
      <c r="E20" s="50">
        <f t="shared" si="0"/>
        <v>4</v>
      </c>
      <c r="F20" s="50">
        <f t="shared" si="0"/>
        <v>5</v>
      </c>
      <c r="G20" s="50">
        <f t="shared" si="0"/>
        <v>6</v>
      </c>
      <c r="H20" s="50">
        <f t="shared" si="0"/>
        <v>7</v>
      </c>
      <c r="I20" s="50">
        <f t="shared" si="0"/>
        <v>8</v>
      </c>
      <c r="J20" s="50">
        <f t="shared" si="0"/>
        <v>9</v>
      </c>
      <c r="K20" s="50">
        <f t="shared" si="0"/>
        <v>10</v>
      </c>
      <c r="L20" s="50">
        <f t="shared" si="0"/>
        <v>11</v>
      </c>
      <c r="M20" s="50">
        <f t="shared" si="0"/>
        <v>12</v>
      </c>
      <c r="N20" s="50">
        <f t="shared" si="0"/>
        <v>13</v>
      </c>
      <c r="O20" s="50">
        <f t="shared" si="0"/>
        <v>14</v>
      </c>
      <c r="P20" s="50">
        <f t="shared" si="0"/>
        <v>15</v>
      </c>
      <c r="Q20" s="50">
        <f t="shared" si="0"/>
        <v>16</v>
      </c>
      <c r="R20" s="50">
        <f t="shared" si="0"/>
        <v>17</v>
      </c>
      <c r="S20" s="50">
        <f t="shared" si="0"/>
        <v>18</v>
      </c>
      <c r="T20" s="50">
        <f t="shared" si="0"/>
        <v>19</v>
      </c>
      <c r="U20" s="50">
        <f t="shared" si="0"/>
        <v>20</v>
      </c>
      <c r="V20" s="50">
        <f t="shared" si="0"/>
        <v>21</v>
      </c>
      <c r="W20" s="50">
        <f t="shared" si="0"/>
        <v>22</v>
      </c>
      <c r="X20" s="50">
        <f t="shared" si="0"/>
        <v>23</v>
      </c>
      <c r="Y20" s="50">
        <f t="shared" si="0"/>
        <v>24</v>
      </c>
      <c r="Z20" s="50">
        <f t="shared" si="0"/>
        <v>25</v>
      </c>
      <c r="AA20" s="50">
        <f t="shared" si="0"/>
        <v>26</v>
      </c>
      <c r="AB20" s="50">
        <f t="shared" si="0"/>
        <v>27</v>
      </c>
      <c r="AC20" s="50">
        <f t="shared" si="0"/>
        <v>28</v>
      </c>
      <c r="AD20" s="50">
        <f t="shared" si="0"/>
        <v>29</v>
      </c>
      <c r="AE20" s="50">
        <f t="shared" si="0"/>
        <v>30</v>
      </c>
      <c r="AF20" s="50">
        <f t="shared" si="0"/>
        <v>31</v>
      </c>
    </row>
    <row r="21" spans="2:32" ht="27" customHeight="1">
      <c r="B21" s="44" t="s">
        <v>24</v>
      </c>
      <c r="C21" s="44"/>
      <c r="D21" s="45"/>
      <c r="E21" s="289" t="s">
        <v>237</v>
      </c>
      <c r="F21" s="290"/>
      <c r="G21" s="290"/>
      <c r="H21" s="290"/>
      <c r="I21" s="290"/>
      <c r="J21" s="291"/>
      <c r="K21" s="288" t="s">
        <v>29</v>
      </c>
      <c r="L21" s="288"/>
      <c r="M21" s="288" t="s">
        <v>200</v>
      </c>
      <c r="N21" s="288"/>
      <c r="O21" s="288" t="s">
        <v>238</v>
      </c>
      <c r="P21" s="288"/>
      <c r="Q21" s="288" t="s">
        <v>108</v>
      </c>
      <c r="R21" s="288"/>
      <c r="S21" s="288" t="s">
        <v>217</v>
      </c>
      <c r="T21" s="288"/>
      <c r="U21" s="288" t="s">
        <v>130</v>
      </c>
      <c r="V21" s="288"/>
      <c r="W21" s="288" t="s">
        <v>198</v>
      </c>
      <c r="X21" s="288"/>
      <c r="Y21" s="288" t="s">
        <v>199</v>
      </c>
      <c r="Z21" s="288"/>
      <c r="AA21" s="288" t="s">
        <v>239</v>
      </c>
      <c r="AB21" s="288"/>
      <c r="AC21" s="288" t="s">
        <v>183</v>
      </c>
      <c r="AD21" s="288"/>
      <c r="AE21" s="288" t="s">
        <v>185</v>
      </c>
      <c r="AF21" s="288"/>
    </row>
    <row r="22" spans="1:32" s="7" customFormat="1" ht="15" customHeight="1">
      <c r="A22" s="5"/>
      <c r="B22" s="19" t="s">
        <v>25</v>
      </c>
      <c r="C22" s="23"/>
      <c r="D22" s="35">
        <v>1</v>
      </c>
      <c r="E22" s="6"/>
      <c r="F22" s="6"/>
      <c r="G22" s="6"/>
      <c r="H22" s="6"/>
      <c r="I22" s="6"/>
      <c r="J22" s="6"/>
      <c r="K22" s="24" t="s">
        <v>31</v>
      </c>
      <c r="L22" s="25">
        <f>K22+1</f>
        <v>101</v>
      </c>
      <c r="M22" s="24" t="s">
        <v>32</v>
      </c>
      <c r="N22" s="25">
        <f>M22+1</f>
        <v>401</v>
      </c>
      <c r="O22" s="24" t="s">
        <v>240</v>
      </c>
      <c r="P22" s="25">
        <f>O22+1</f>
        <v>201</v>
      </c>
      <c r="Q22" s="24" t="s">
        <v>109</v>
      </c>
      <c r="R22" s="25">
        <f>Q22+1</f>
        <v>231</v>
      </c>
      <c r="S22" s="24" t="s">
        <v>218</v>
      </c>
      <c r="T22" s="25">
        <f>S22+1</f>
        <v>241</v>
      </c>
      <c r="U22" s="24" t="s">
        <v>241</v>
      </c>
      <c r="V22" s="25">
        <f>U22+1</f>
        <v>261</v>
      </c>
      <c r="W22" s="24" t="s">
        <v>242</v>
      </c>
      <c r="X22" s="25">
        <f>W22+1</f>
        <v>271</v>
      </c>
      <c r="Y22" s="24" t="s">
        <v>243</v>
      </c>
      <c r="Z22" s="25">
        <f>Y22+1</f>
        <v>281</v>
      </c>
      <c r="AA22" s="24" t="s">
        <v>244</v>
      </c>
      <c r="AB22" s="25">
        <f>AA22+1</f>
        <v>301</v>
      </c>
      <c r="AC22" s="24" t="s">
        <v>245</v>
      </c>
      <c r="AD22" s="25">
        <f>AC22+1</f>
        <v>311</v>
      </c>
      <c r="AE22" s="24" t="s">
        <v>246</v>
      </c>
      <c r="AF22" s="25">
        <f>AE22+1</f>
        <v>321</v>
      </c>
    </row>
    <row r="23" spans="2:32" ht="15" customHeight="1">
      <c r="B23" s="19" t="s">
        <v>9</v>
      </c>
      <c r="C23" s="23" t="s">
        <v>33</v>
      </c>
      <c r="D23" s="35">
        <v>2</v>
      </c>
      <c r="E23" s="23" t="s">
        <v>0</v>
      </c>
      <c r="F23" s="23" t="s">
        <v>247</v>
      </c>
      <c r="G23" s="23" t="s">
        <v>2</v>
      </c>
      <c r="H23" s="23" t="s">
        <v>3</v>
      </c>
      <c r="I23" s="23" t="s">
        <v>4</v>
      </c>
      <c r="J23" s="23" t="s">
        <v>5</v>
      </c>
      <c r="K23" s="23" t="s">
        <v>28</v>
      </c>
      <c r="L23" s="23" t="s">
        <v>34</v>
      </c>
      <c r="M23" s="23" t="s">
        <v>28</v>
      </c>
      <c r="N23" s="23" t="s">
        <v>34</v>
      </c>
      <c r="O23" s="23" t="s">
        <v>28</v>
      </c>
      <c r="P23" s="23" t="s">
        <v>34</v>
      </c>
      <c r="Q23" s="23" t="s">
        <v>28</v>
      </c>
      <c r="R23" s="23" t="s">
        <v>34</v>
      </c>
      <c r="S23" s="23" t="s">
        <v>28</v>
      </c>
      <c r="T23" s="23" t="s">
        <v>34</v>
      </c>
      <c r="U23" s="23" t="s">
        <v>28</v>
      </c>
      <c r="V23" s="23" t="s">
        <v>34</v>
      </c>
      <c r="W23" s="23" t="s">
        <v>28</v>
      </c>
      <c r="X23" s="23" t="s">
        <v>34</v>
      </c>
      <c r="Y23" s="23" t="s">
        <v>28</v>
      </c>
      <c r="Z23" s="23" t="s">
        <v>34</v>
      </c>
      <c r="AA23" s="23" t="s">
        <v>28</v>
      </c>
      <c r="AB23" s="23" t="s">
        <v>34</v>
      </c>
      <c r="AC23" s="23" t="s">
        <v>28</v>
      </c>
      <c r="AD23" s="23" t="s">
        <v>34</v>
      </c>
      <c r="AE23" s="23" t="s">
        <v>28</v>
      </c>
      <c r="AF23" s="23" t="s">
        <v>34</v>
      </c>
    </row>
    <row r="24" spans="2:32" ht="15" customHeight="1">
      <c r="B24" s="76" t="s">
        <v>10</v>
      </c>
      <c r="C24" s="77">
        <v>16.043</v>
      </c>
      <c r="D24" s="35">
        <v>3</v>
      </c>
      <c r="E24" s="8">
        <v>1</v>
      </c>
      <c r="F24" s="8">
        <v>2</v>
      </c>
      <c r="G24" s="8">
        <v>0</v>
      </c>
      <c r="H24" s="8">
        <v>0</v>
      </c>
      <c r="I24" s="8">
        <v>0</v>
      </c>
      <c r="J24" s="8">
        <v>0</v>
      </c>
      <c r="K24" s="26">
        <f aca="true" t="shared" si="1" ref="K24:K36">K$41*L24/100</f>
        <v>1000</v>
      </c>
      <c r="L24" s="43">
        <v>100</v>
      </c>
      <c r="M24" s="26">
        <f aca="true" t="shared" si="2" ref="M24:M36">M$41*N24/100</f>
        <v>1E-18</v>
      </c>
      <c r="N24" s="43">
        <v>1E-08</v>
      </c>
      <c r="O24" s="26">
        <f aca="true" t="shared" si="3" ref="O24:O36">K24+M24</f>
        <v>1000</v>
      </c>
      <c r="P24" s="9">
        <f aca="true" t="shared" si="4" ref="P24:P36">O24/O$41*100</f>
        <v>99.99999988000005</v>
      </c>
      <c r="Q24" s="26">
        <f>Q17</f>
        <v>118.76563673927197</v>
      </c>
      <c r="R24" s="9">
        <f aca="true" t="shared" si="5" ref="R24:R36">Q24/Q$41*100</f>
        <v>3.013234249096699</v>
      </c>
      <c r="S24" s="26">
        <f aca="true" t="shared" si="6" ref="S24:S29">Q24</f>
        <v>118.76563673927197</v>
      </c>
      <c r="T24" s="9">
        <f aca="true" t="shared" si="7" ref="T24:T36">S24/S$41*100</f>
        <v>2.696906888055106</v>
      </c>
      <c r="U24" s="26">
        <f aca="true" t="shared" si="8" ref="U24:U36">S24</f>
        <v>118.76563673927197</v>
      </c>
      <c r="V24" s="9">
        <f aca="true" t="shared" si="9" ref="V24:V36">U24/U$41*100</f>
        <v>2.696906888055106</v>
      </c>
      <c r="W24" s="26">
        <f aca="true" t="shared" si="10" ref="W24:W36">U24</f>
        <v>118.76563673927197</v>
      </c>
      <c r="X24" s="9">
        <f aca="true" t="shared" si="11" ref="X24:X36">W24/W$41*100</f>
        <v>2.696906888055106</v>
      </c>
      <c r="Y24" s="36">
        <v>1E-08</v>
      </c>
      <c r="Z24" s="43">
        <v>1E-08</v>
      </c>
      <c r="AA24" s="26">
        <f aca="true" t="shared" si="12" ref="AA24:AA36">W24</f>
        <v>118.76563673927197</v>
      </c>
      <c r="AB24" s="9">
        <f aca="true" t="shared" si="13" ref="AB24:AB36">AA24/AA$41*100</f>
        <v>2.696906888055106</v>
      </c>
      <c r="AC24" s="36">
        <v>1E-08</v>
      </c>
      <c r="AD24" s="9">
        <f aca="true" t="shared" si="14" ref="AD24:AD36">AC24/AC$41*100</f>
        <v>3.456338273469204E-10</v>
      </c>
      <c r="AE24" s="26">
        <f aca="true" t="shared" si="15" ref="AE24:AE36">AA24-AC24</f>
        <v>118.76563672927198</v>
      </c>
      <c r="AF24" s="9">
        <f aca="true" t="shared" si="16" ref="AF24:AF36">AE24/AE$41*100</f>
        <v>7.862478316098617</v>
      </c>
    </row>
    <row r="25" spans="2:32" ht="15" customHeight="1">
      <c r="B25" s="76" t="s">
        <v>11</v>
      </c>
      <c r="C25" s="77">
        <v>30.07</v>
      </c>
      <c r="D25" s="35">
        <v>4</v>
      </c>
      <c r="E25" s="8">
        <v>2</v>
      </c>
      <c r="F25" s="8">
        <v>3</v>
      </c>
      <c r="G25" s="8">
        <v>0</v>
      </c>
      <c r="H25" s="8">
        <v>0</v>
      </c>
      <c r="I25" s="8">
        <v>0</v>
      </c>
      <c r="J25" s="8">
        <v>0</v>
      </c>
      <c r="K25" s="26">
        <f t="shared" si="1"/>
        <v>1.0000000000000001E-07</v>
      </c>
      <c r="L25" s="43">
        <v>1E-08</v>
      </c>
      <c r="M25" s="26">
        <f t="shared" si="2"/>
        <v>1E-18</v>
      </c>
      <c r="N25" s="43">
        <v>1E-08</v>
      </c>
      <c r="O25" s="26">
        <f t="shared" si="3"/>
        <v>1.0000000000100001E-07</v>
      </c>
      <c r="P25" s="9">
        <f t="shared" si="4"/>
        <v>9.999999988100006E-09</v>
      </c>
      <c r="Q25" s="26">
        <f>O25</f>
        <v>1.0000000000100001E-07</v>
      </c>
      <c r="R25" s="9">
        <f t="shared" si="5"/>
        <v>2.5371263370917894E-09</v>
      </c>
      <c r="S25" s="26">
        <f t="shared" si="6"/>
        <v>1.0000000000100001E-07</v>
      </c>
      <c r="T25" s="9">
        <f t="shared" si="7"/>
        <v>2.270780473313705E-09</v>
      </c>
      <c r="U25" s="26">
        <f t="shared" si="8"/>
        <v>1.0000000000100001E-07</v>
      </c>
      <c r="V25" s="9">
        <f t="shared" si="9"/>
        <v>2.270780473313705E-09</v>
      </c>
      <c r="W25" s="26">
        <f t="shared" si="10"/>
        <v>1.0000000000100001E-07</v>
      </c>
      <c r="X25" s="9">
        <f t="shared" si="11"/>
        <v>2.270780473313705E-09</v>
      </c>
      <c r="Y25" s="36">
        <v>1E-08</v>
      </c>
      <c r="Z25" s="43">
        <v>1E-08</v>
      </c>
      <c r="AA25" s="26">
        <f t="shared" si="12"/>
        <v>1.0000000000100001E-07</v>
      </c>
      <c r="AB25" s="9">
        <f t="shared" si="13"/>
        <v>2.270780473313705E-09</v>
      </c>
      <c r="AC25" s="26">
        <f>AA25</f>
        <v>1.0000000000100001E-07</v>
      </c>
      <c r="AD25" s="9">
        <f t="shared" si="14"/>
        <v>3.4563382735037675E-09</v>
      </c>
      <c r="AE25" s="26">
        <f t="shared" si="15"/>
        <v>0</v>
      </c>
      <c r="AF25" s="9">
        <f t="shared" si="16"/>
        <v>0</v>
      </c>
    </row>
    <row r="26" spans="2:32" ht="15" customHeight="1">
      <c r="B26" s="76" t="s">
        <v>12</v>
      </c>
      <c r="C26" s="77">
        <v>44.096</v>
      </c>
      <c r="D26" s="35">
        <v>5</v>
      </c>
      <c r="E26" s="8">
        <v>3</v>
      </c>
      <c r="F26" s="8">
        <v>4</v>
      </c>
      <c r="G26" s="8">
        <v>0</v>
      </c>
      <c r="H26" s="8">
        <v>0</v>
      </c>
      <c r="I26" s="8">
        <v>0</v>
      </c>
      <c r="J26" s="8">
        <v>0</v>
      </c>
      <c r="K26" s="26">
        <f t="shared" si="1"/>
        <v>1.0000000000000001E-07</v>
      </c>
      <c r="L26" s="43">
        <v>1E-08</v>
      </c>
      <c r="M26" s="26">
        <f t="shared" si="2"/>
        <v>1E-18</v>
      </c>
      <c r="N26" s="43">
        <v>1E-08</v>
      </c>
      <c r="O26" s="26">
        <f t="shared" si="3"/>
        <v>1.0000000000100001E-07</v>
      </c>
      <c r="P26" s="9">
        <f t="shared" si="4"/>
        <v>9.999999988100006E-09</v>
      </c>
      <c r="Q26" s="26">
        <f>O26</f>
        <v>1.0000000000100001E-07</v>
      </c>
      <c r="R26" s="9">
        <f t="shared" si="5"/>
        <v>2.5371263370917894E-09</v>
      </c>
      <c r="S26" s="26">
        <f t="shared" si="6"/>
        <v>1.0000000000100001E-07</v>
      </c>
      <c r="T26" s="9">
        <f t="shared" si="7"/>
        <v>2.270780473313705E-09</v>
      </c>
      <c r="U26" s="26">
        <f t="shared" si="8"/>
        <v>1.0000000000100001E-07</v>
      </c>
      <c r="V26" s="9">
        <f t="shared" si="9"/>
        <v>2.270780473313705E-09</v>
      </c>
      <c r="W26" s="26">
        <f t="shared" si="10"/>
        <v>1.0000000000100001E-07</v>
      </c>
      <c r="X26" s="9">
        <f t="shared" si="11"/>
        <v>2.270780473313705E-09</v>
      </c>
      <c r="Y26" s="36">
        <v>1E-08</v>
      </c>
      <c r="Z26" s="43">
        <v>1E-08</v>
      </c>
      <c r="AA26" s="26">
        <f t="shared" si="12"/>
        <v>1.0000000000100001E-07</v>
      </c>
      <c r="AB26" s="9">
        <f t="shared" si="13"/>
        <v>2.270780473313705E-09</v>
      </c>
      <c r="AC26" s="26">
        <f>AA26</f>
        <v>1.0000000000100001E-07</v>
      </c>
      <c r="AD26" s="9">
        <f t="shared" si="14"/>
        <v>3.4563382735037675E-09</v>
      </c>
      <c r="AE26" s="26">
        <f t="shared" si="15"/>
        <v>0</v>
      </c>
      <c r="AF26" s="9">
        <f t="shared" si="16"/>
        <v>0</v>
      </c>
    </row>
    <row r="27" spans="2:32" ht="15" customHeight="1">
      <c r="B27" s="76" t="s">
        <v>13</v>
      </c>
      <c r="C27" s="77">
        <v>58.123</v>
      </c>
      <c r="D27" s="35">
        <v>6</v>
      </c>
      <c r="E27" s="8">
        <v>4</v>
      </c>
      <c r="F27" s="8">
        <v>5</v>
      </c>
      <c r="G27" s="8">
        <v>0</v>
      </c>
      <c r="H27" s="8">
        <v>0</v>
      </c>
      <c r="I27" s="8">
        <v>0</v>
      </c>
      <c r="J27" s="8">
        <v>0</v>
      </c>
      <c r="K27" s="26">
        <f t="shared" si="1"/>
        <v>1.0000000000000001E-07</v>
      </c>
      <c r="L27" s="43">
        <v>1E-08</v>
      </c>
      <c r="M27" s="26">
        <f t="shared" si="2"/>
        <v>1E-18</v>
      </c>
      <c r="N27" s="43">
        <v>1E-08</v>
      </c>
      <c r="O27" s="26">
        <f t="shared" si="3"/>
        <v>1.0000000000100001E-07</v>
      </c>
      <c r="P27" s="9">
        <f t="shared" si="4"/>
        <v>9.999999988100006E-09</v>
      </c>
      <c r="Q27" s="26">
        <f>O27</f>
        <v>1.0000000000100001E-07</v>
      </c>
      <c r="R27" s="9">
        <f t="shared" si="5"/>
        <v>2.5371263370917894E-09</v>
      </c>
      <c r="S27" s="26">
        <f t="shared" si="6"/>
        <v>1.0000000000100001E-07</v>
      </c>
      <c r="T27" s="9">
        <f t="shared" si="7"/>
        <v>2.270780473313705E-09</v>
      </c>
      <c r="U27" s="26">
        <f t="shared" si="8"/>
        <v>1.0000000000100001E-07</v>
      </c>
      <c r="V27" s="9">
        <f t="shared" si="9"/>
        <v>2.270780473313705E-09</v>
      </c>
      <c r="W27" s="26">
        <f t="shared" si="10"/>
        <v>1.0000000000100001E-07</v>
      </c>
      <c r="X27" s="9">
        <f t="shared" si="11"/>
        <v>2.270780473313705E-09</v>
      </c>
      <c r="Y27" s="36">
        <v>1E-08</v>
      </c>
      <c r="Z27" s="43">
        <v>1E-08</v>
      </c>
      <c r="AA27" s="26">
        <f t="shared" si="12"/>
        <v>1.0000000000100001E-07</v>
      </c>
      <c r="AB27" s="9">
        <f t="shared" si="13"/>
        <v>2.270780473313705E-09</v>
      </c>
      <c r="AC27" s="26">
        <f>AA27</f>
        <v>1.0000000000100001E-07</v>
      </c>
      <c r="AD27" s="9">
        <f t="shared" si="14"/>
        <v>3.4563382735037675E-09</v>
      </c>
      <c r="AE27" s="26">
        <f t="shared" si="15"/>
        <v>0</v>
      </c>
      <c r="AF27" s="9">
        <f t="shared" si="16"/>
        <v>0</v>
      </c>
    </row>
    <row r="28" spans="2:32" ht="15" customHeight="1">
      <c r="B28" s="76" t="s">
        <v>14</v>
      </c>
      <c r="C28" s="77">
        <v>72.15</v>
      </c>
      <c r="D28" s="35">
        <v>7</v>
      </c>
      <c r="E28" s="8">
        <v>5</v>
      </c>
      <c r="F28" s="8">
        <v>6</v>
      </c>
      <c r="G28" s="8">
        <v>0</v>
      </c>
      <c r="H28" s="8">
        <v>0</v>
      </c>
      <c r="I28" s="8">
        <v>0</v>
      </c>
      <c r="J28" s="8">
        <v>0</v>
      </c>
      <c r="K28" s="26">
        <f t="shared" si="1"/>
        <v>1.0000000000000001E-07</v>
      </c>
      <c r="L28" s="43">
        <v>1E-08</v>
      </c>
      <c r="M28" s="26">
        <f t="shared" si="2"/>
        <v>1E-18</v>
      </c>
      <c r="N28" s="43">
        <v>1E-08</v>
      </c>
      <c r="O28" s="26">
        <f t="shared" si="3"/>
        <v>1.0000000000100001E-07</v>
      </c>
      <c r="P28" s="9">
        <f t="shared" si="4"/>
        <v>9.999999988100006E-09</v>
      </c>
      <c r="Q28" s="26">
        <f>O28</f>
        <v>1.0000000000100001E-07</v>
      </c>
      <c r="R28" s="9">
        <f t="shared" si="5"/>
        <v>2.5371263370917894E-09</v>
      </c>
      <c r="S28" s="26">
        <f t="shared" si="6"/>
        <v>1.0000000000100001E-07</v>
      </c>
      <c r="T28" s="9">
        <f t="shared" si="7"/>
        <v>2.270780473313705E-09</v>
      </c>
      <c r="U28" s="26">
        <f t="shared" si="8"/>
        <v>1.0000000000100001E-07</v>
      </c>
      <c r="V28" s="9">
        <f t="shared" si="9"/>
        <v>2.270780473313705E-09</v>
      </c>
      <c r="W28" s="26">
        <f t="shared" si="10"/>
        <v>1.0000000000100001E-07</v>
      </c>
      <c r="X28" s="9">
        <f t="shared" si="11"/>
        <v>2.270780473313705E-09</v>
      </c>
      <c r="Y28" s="36">
        <v>1E-08</v>
      </c>
      <c r="Z28" s="43">
        <v>1E-08</v>
      </c>
      <c r="AA28" s="26">
        <f t="shared" si="12"/>
        <v>1.0000000000100001E-07</v>
      </c>
      <c r="AB28" s="9">
        <f t="shared" si="13"/>
        <v>2.270780473313705E-09</v>
      </c>
      <c r="AC28" s="26">
        <f>AA28</f>
        <v>1.0000000000100001E-07</v>
      </c>
      <c r="AD28" s="9">
        <f t="shared" si="14"/>
        <v>3.4563382735037675E-09</v>
      </c>
      <c r="AE28" s="26">
        <f t="shared" si="15"/>
        <v>0</v>
      </c>
      <c r="AF28" s="9">
        <f t="shared" si="16"/>
        <v>0</v>
      </c>
    </row>
    <row r="29" spans="2:32" ht="15" customHeight="1">
      <c r="B29" s="76" t="s">
        <v>15</v>
      </c>
      <c r="C29" s="77">
        <v>86.177</v>
      </c>
      <c r="D29" s="35">
        <v>8</v>
      </c>
      <c r="E29" s="8">
        <v>6</v>
      </c>
      <c r="F29" s="8">
        <v>7</v>
      </c>
      <c r="G29" s="8">
        <v>0</v>
      </c>
      <c r="H29" s="8">
        <v>0</v>
      </c>
      <c r="I29" s="8">
        <v>0</v>
      </c>
      <c r="J29" s="8">
        <v>0</v>
      </c>
      <c r="K29" s="26">
        <f t="shared" si="1"/>
        <v>1.0000000000000001E-07</v>
      </c>
      <c r="L29" s="43">
        <v>1E-08</v>
      </c>
      <c r="M29" s="26">
        <f t="shared" si="2"/>
        <v>1E-18</v>
      </c>
      <c r="N29" s="43">
        <v>1E-08</v>
      </c>
      <c r="O29" s="26">
        <f t="shared" si="3"/>
        <v>1.0000000000100001E-07</v>
      </c>
      <c r="P29" s="9">
        <f t="shared" si="4"/>
        <v>9.999999988100006E-09</v>
      </c>
      <c r="Q29" s="26">
        <f>O29</f>
        <v>1.0000000000100001E-07</v>
      </c>
      <c r="R29" s="9">
        <f t="shared" si="5"/>
        <v>2.5371263370917894E-09</v>
      </c>
      <c r="S29" s="26">
        <f t="shared" si="6"/>
        <v>1.0000000000100001E-07</v>
      </c>
      <c r="T29" s="9">
        <f t="shared" si="7"/>
        <v>2.270780473313705E-09</v>
      </c>
      <c r="U29" s="26">
        <f t="shared" si="8"/>
        <v>1.0000000000100001E-07</v>
      </c>
      <c r="V29" s="9">
        <f t="shared" si="9"/>
        <v>2.270780473313705E-09</v>
      </c>
      <c r="W29" s="26">
        <f t="shared" si="10"/>
        <v>1.0000000000100001E-07</v>
      </c>
      <c r="X29" s="9">
        <f t="shared" si="11"/>
        <v>2.270780473313705E-09</v>
      </c>
      <c r="Y29" s="36">
        <v>1E-08</v>
      </c>
      <c r="Z29" s="43">
        <v>1E-08</v>
      </c>
      <c r="AA29" s="26">
        <f t="shared" si="12"/>
        <v>1.0000000000100001E-07</v>
      </c>
      <c r="AB29" s="9">
        <f t="shared" si="13"/>
        <v>2.270780473313705E-09</v>
      </c>
      <c r="AC29" s="26">
        <f>AA29</f>
        <v>1.0000000000100001E-07</v>
      </c>
      <c r="AD29" s="9">
        <f t="shared" si="14"/>
        <v>3.4563382735037675E-09</v>
      </c>
      <c r="AE29" s="26">
        <f t="shared" si="15"/>
        <v>0</v>
      </c>
      <c r="AF29" s="9">
        <f t="shared" si="16"/>
        <v>0</v>
      </c>
    </row>
    <row r="30" spans="2:32" ht="15" customHeight="1">
      <c r="B30" s="76" t="s">
        <v>1</v>
      </c>
      <c r="C30" s="77">
        <v>2.016</v>
      </c>
      <c r="D30" s="35">
        <v>9</v>
      </c>
      <c r="E30" s="8">
        <v>0</v>
      </c>
      <c r="F30" s="8">
        <v>1</v>
      </c>
      <c r="G30" s="8">
        <v>0</v>
      </c>
      <c r="H30" s="8">
        <v>0</v>
      </c>
      <c r="I30" s="8">
        <v>0</v>
      </c>
      <c r="J30" s="8">
        <v>0</v>
      </c>
      <c r="K30" s="26">
        <f t="shared" si="1"/>
        <v>1.0000000000000001E-07</v>
      </c>
      <c r="L30" s="43">
        <v>1E-08</v>
      </c>
      <c r="M30" s="26">
        <f t="shared" si="2"/>
        <v>1E-18</v>
      </c>
      <c r="N30" s="43">
        <v>1E-08</v>
      </c>
      <c r="O30" s="26">
        <f t="shared" si="3"/>
        <v>1.0000000000100001E-07</v>
      </c>
      <c r="P30" s="9">
        <f t="shared" si="4"/>
        <v>9.999999988100006E-09</v>
      </c>
      <c r="Q30" s="26">
        <f>O72-(Q24*2+Q42)</f>
        <v>2941.467102282267</v>
      </c>
      <c r="R30" s="9">
        <f t="shared" si="5"/>
        <v>74.62873654814778</v>
      </c>
      <c r="S30" s="26">
        <f>Q72-(S24*2+S42)</f>
        <v>3403.7722296739958</v>
      </c>
      <c r="T30" s="9">
        <f t="shared" si="7"/>
        <v>77.29219514673868</v>
      </c>
      <c r="U30" s="26">
        <f t="shared" si="8"/>
        <v>3403.7722296739958</v>
      </c>
      <c r="V30" s="9">
        <f t="shared" si="9"/>
        <v>77.29219514673868</v>
      </c>
      <c r="W30" s="26">
        <f t="shared" si="10"/>
        <v>3403.7722296739958</v>
      </c>
      <c r="X30" s="9">
        <f t="shared" si="11"/>
        <v>77.29219514673868</v>
      </c>
      <c r="Y30" s="36">
        <v>1E-08</v>
      </c>
      <c r="Z30" s="43">
        <v>1E-08</v>
      </c>
      <c r="AA30" s="26">
        <f t="shared" si="12"/>
        <v>3403.7722296739958</v>
      </c>
      <c r="AB30" s="9">
        <f t="shared" si="13"/>
        <v>77.29219514673868</v>
      </c>
      <c r="AC30" s="26">
        <f>AA30*AC7/100</f>
        <v>2893.2063952228964</v>
      </c>
      <c r="AD30" s="81">
        <f t="shared" si="14"/>
        <v>99.99899996854766</v>
      </c>
      <c r="AE30" s="26">
        <f t="shared" si="15"/>
        <v>510.56583445109936</v>
      </c>
      <c r="AF30" s="9">
        <f t="shared" si="16"/>
        <v>33.80028864294518</v>
      </c>
    </row>
    <row r="31" spans="2:32" ht="15" customHeight="1">
      <c r="B31" s="76" t="s">
        <v>16</v>
      </c>
      <c r="C31" s="77">
        <v>28.01</v>
      </c>
      <c r="D31" s="35">
        <v>10</v>
      </c>
      <c r="E31" s="8">
        <v>1</v>
      </c>
      <c r="F31" s="8">
        <v>0</v>
      </c>
      <c r="G31" s="8">
        <v>1</v>
      </c>
      <c r="H31" s="8">
        <v>0</v>
      </c>
      <c r="I31" s="8">
        <v>0</v>
      </c>
      <c r="J31" s="8">
        <v>0</v>
      </c>
      <c r="K31" s="26">
        <f t="shared" si="1"/>
        <v>1.0000000000000001E-07</v>
      </c>
      <c r="L31" s="43">
        <v>1E-08</v>
      </c>
      <c r="M31" s="26">
        <f t="shared" si="2"/>
        <v>1E-18</v>
      </c>
      <c r="N31" s="43">
        <v>1E-08</v>
      </c>
      <c r="O31" s="26">
        <f t="shared" si="3"/>
        <v>1.0000000000100001E-07</v>
      </c>
      <c r="P31" s="9">
        <f t="shared" si="4"/>
        <v>9.999999988100006E-09</v>
      </c>
      <c r="Q31" s="26">
        <f>O71-(Q24+Q32)</f>
        <v>583.4703575606455</v>
      </c>
      <c r="R31" s="9">
        <f t="shared" si="5"/>
        <v>14.803380110646739</v>
      </c>
      <c r="S31" s="26">
        <f>Q71-(S24+S32)</f>
        <v>121.16523676891757</v>
      </c>
      <c r="T31" s="9">
        <f t="shared" si="7"/>
        <v>2.7513965369653834</v>
      </c>
      <c r="U31" s="26">
        <f t="shared" si="8"/>
        <v>121.16523676891757</v>
      </c>
      <c r="V31" s="9">
        <f t="shared" si="9"/>
        <v>2.7513965369653834</v>
      </c>
      <c r="W31" s="26">
        <f t="shared" si="10"/>
        <v>121.16523676891757</v>
      </c>
      <c r="X31" s="9">
        <f t="shared" si="11"/>
        <v>2.7513965369653834</v>
      </c>
      <c r="Y31" s="36">
        <v>1E-08</v>
      </c>
      <c r="Z31" s="43">
        <v>1E-08</v>
      </c>
      <c r="AA31" s="26">
        <f t="shared" si="12"/>
        <v>121.16523676891757</v>
      </c>
      <c r="AB31" s="9">
        <f t="shared" si="13"/>
        <v>2.7513965369653834</v>
      </c>
      <c r="AC31" s="82">
        <f>AC9/AC8*AC30*AC10/(AC10+1)</f>
        <v>0.02630213934160157</v>
      </c>
      <c r="AD31" s="82">
        <f t="shared" si="14"/>
        <v>0.000909090908804976</v>
      </c>
      <c r="AE31" s="26">
        <f t="shared" si="15"/>
        <v>121.13893462957597</v>
      </c>
      <c r="AF31" s="9">
        <f t="shared" si="16"/>
        <v>8.019594497114161</v>
      </c>
    </row>
    <row r="32" spans="2:32" ht="15" customHeight="1">
      <c r="B32" s="76" t="s">
        <v>17</v>
      </c>
      <c r="C32" s="77">
        <v>44.01</v>
      </c>
      <c r="D32" s="35">
        <v>11</v>
      </c>
      <c r="E32" s="8">
        <v>1</v>
      </c>
      <c r="F32" s="8">
        <v>0</v>
      </c>
      <c r="G32" s="8">
        <v>2</v>
      </c>
      <c r="H32" s="8">
        <v>0</v>
      </c>
      <c r="I32" s="8">
        <v>0</v>
      </c>
      <c r="J32" s="8">
        <v>0</v>
      </c>
      <c r="K32" s="26">
        <f t="shared" si="1"/>
        <v>1.0000000000000001E-07</v>
      </c>
      <c r="L32" s="43">
        <v>1E-08</v>
      </c>
      <c r="M32" s="26">
        <f t="shared" si="2"/>
        <v>1E-18</v>
      </c>
      <c r="N32" s="43">
        <v>1E-08</v>
      </c>
      <c r="O32" s="26">
        <f t="shared" si="3"/>
        <v>1.0000000000100001E-07</v>
      </c>
      <c r="P32" s="9">
        <f t="shared" si="4"/>
        <v>9.999999988100006E-09</v>
      </c>
      <c r="Q32" s="26">
        <f>R17</f>
        <v>297.7640080000825</v>
      </c>
      <c r="R32" s="9">
        <f t="shared" si="5"/>
        <v>7.5546490692746495</v>
      </c>
      <c r="S32" s="26">
        <f>T17</f>
        <v>760.0691308918105</v>
      </c>
      <c r="T32" s="9">
        <f t="shared" si="7"/>
        <v>17.25950140780382</v>
      </c>
      <c r="U32" s="26">
        <f t="shared" si="8"/>
        <v>760.0691308918105</v>
      </c>
      <c r="V32" s="9">
        <f t="shared" si="9"/>
        <v>17.25950140780382</v>
      </c>
      <c r="W32" s="26">
        <f t="shared" si="10"/>
        <v>760.0691308918105</v>
      </c>
      <c r="X32" s="9">
        <f t="shared" si="11"/>
        <v>17.25950140780382</v>
      </c>
      <c r="Y32" s="36">
        <v>1E-08</v>
      </c>
      <c r="Z32" s="43">
        <v>1E-08</v>
      </c>
      <c r="AA32" s="26">
        <f t="shared" si="12"/>
        <v>760.0691308918105</v>
      </c>
      <c r="AB32" s="9">
        <f t="shared" si="13"/>
        <v>17.25950140780382</v>
      </c>
      <c r="AC32" s="82">
        <f>AC9/AC8*AC30/(AC10+1)</f>
        <v>0.002630213934160157</v>
      </c>
      <c r="AD32" s="82">
        <f t="shared" si="14"/>
        <v>9.09090908804976E-05</v>
      </c>
      <c r="AE32" s="26">
        <f t="shared" si="15"/>
        <v>760.0665006778763</v>
      </c>
      <c r="AF32" s="9">
        <f t="shared" si="16"/>
        <v>50.31763854384204</v>
      </c>
    </row>
    <row r="33" spans="2:32" ht="15" customHeight="1">
      <c r="B33" s="76" t="s">
        <v>18</v>
      </c>
      <c r="C33" s="77">
        <v>28.013</v>
      </c>
      <c r="D33" s="35">
        <v>12</v>
      </c>
      <c r="E33" s="8">
        <v>0</v>
      </c>
      <c r="F33" s="8">
        <v>0</v>
      </c>
      <c r="G33" s="8">
        <v>0</v>
      </c>
      <c r="H33" s="8">
        <v>2</v>
      </c>
      <c r="I33" s="8">
        <v>0</v>
      </c>
      <c r="J33" s="8">
        <v>0</v>
      </c>
      <c r="K33" s="26">
        <f t="shared" si="1"/>
        <v>1.0000000000000001E-07</v>
      </c>
      <c r="L33" s="43">
        <v>1E-08</v>
      </c>
      <c r="M33" s="26">
        <f t="shared" si="2"/>
        <v>1E-18</v>
      </c>
      <c r="N33" s="43">
        <v>1E-08</v>
      </c>
      <c r="O33" s="26">
        <f t="shared" si="3"/>
        <v>1.0000000000100001E-07</v>
      </c>
      <c r="P33" s="9">
        <f t="shared" si="4"/>
        <v>9.999999988100006E-09</v>
      </c>
      <c r="Q33" s="26">
        <f>O33</f>
        <v>1.0000000000100001E-07</v>
      </c>
      <c r="R33" s="9">
        <f t="shared" si="5"/>
        <v>2.5371263370917894E-09</v>
      </c>
      <c r="S33" s="26">
        <f>Q33</f>
        <v>1.0000000000100001E-07</v>
      </c>
      <c r="T33" s="9">
        <f t="shared" si="7"/>
        <v>2.270780473313705E-09</v>
      </c>
      <c r="U33" s="26">
        <f t="shared" si="8"/>
        <v>1.0000000000100001E-07</v>
      </c>
      <c r="V33" s="9">
        <f t="shared" si="9"/>
        <v>2.270780473313705E-09</v>
      </c>
      <c r="W33" s="26">
        <f t="shared" si="10"/>
        <v>1.0000000000100001E-07</v>
      </c>
      <c r="X33" s="9">
        <f t="shared" si="11"/>
        <v>2.270780473313705E-09</v>
      </c>
      <c r="Y33" s="36">
        <v>1E-08</v>
      </c>
      <c r="Z33" s="43">
        <v>1E-08</v>
      </c>
      <c r="AA33" s="26">
        <f t="shared" si="12"/>
        <v>1.0000000000100001E-07</v>
      </c>
      <c r="AB33" s="9">
        <f t="shared" si="13"/>
        <v>2.270780473313705E-09</v>
      </c>
      <c r="AC33" s="26">
        <f>AA33</f>
        <v>1.0000000000100001E-07</v>
      </c>
      <c r="AD33" s="9">
        <f t="shared" si="14"/>
        <v>3.4563382735037675E-09</v>
      </c>
      <c r="AE33" s="26">
        <f t="shared" si="15"/>
        <v>0</v>
      </c>
      <c r="AF33" s="9">
        <f t="shared" si="16"/>
        <v>0</v>
      </c>
    </row>
    <row r="34" spans="2:32" ht="15" customHeight="1">
      <c r="B34" s="76" t="s">
        <v>19</v>
      </c>
      <c r="C34" s="77">
        <v>31.999</v>
      </c>
      <c r="D34" s="35">
        <v>13</v>
      </c>
      <c r="E34" s="8">
        <v>0</v>
      </c>
      <c r="F34" s="8">
        <v>0</v>
      </c>
      <c r="G34" s="8">
        <v>2</v>
      </c>
      <c r="H34" s="8">
        <v>0</v>
      </c>
      <c r="I34" s="8">
        <v>0</v>
      </c>
      <c r="J34" s="8">
        <v>0</v>
      </c>
      <c r="K34" s="26">
        <f t="shared" si="1"/>
        <v>1.0000000000000001E-07</v>
      </c>
      <c r="L34" s="43">
        <v>1E-08</v>
      </c>
      <c r="M34" s="26">
        <f t="shared" si="2"/>
        <v>1E-18</v>
      </c>
      <c r="N34" s="43">
        <v>1E-08</v>
      </c>
      <c r="O34" s="26">
        <f t="shared" si="3"/>
        <v>1.0000000000100001E-07</v>
      </c>
      <c r="P34" s="9">
        <f t="shared" si="4"/>
        <v>9.999999988100006E-09</v>
      </c>
      <c r="Q34" s="26">
        <f>O34</f>
        <v>1.0000000000100001E-07</v>
      </c>
      <c r="R34" s="9">
        <f t="shared" si="5"/>
        <v>2.5371263370917894E-09</v>
      </c>
      <c r="S34" s="26">
        <f>Q34</f>
        <v>1.0000000000100001E-07</v>
      </c>
      <c r="T34" s="9">
        <f t="shared" si="7"/>
        <v>2.270780473313705E-09</v>
      </c>
      <c r="U34" s="26">
        <f t="shared" si="8"/>
        <v>1.0000000000100001E-07</v>
      </c>
      <c r="V34" s="9">
        <f t="shared" si="9"/>
        <v>2.270780473313705E-09</v>
      </c>
      <c r="W34" s="26">
        <f t="shared" si="10"/>
        <v>1.0000000000100001E-07</v>
      </c>
      <c r="X34" s="9">
        <f t="shared" si="11"/>
        <v>2.270780473313705E-09</v>
      </c>
      <c r="Y34" s="36">
        <v>1E-08</v>
      </c>
      <c r="Z34" s="43">
        <v>1E-08</v>
      </c>
      <c r="AA34" s="26">
        <f t="shared" si="12"/>
        <v>1.0000000000100001E-07</v>
      </c>
      <c r="AB34" s="9">
        <f t="shared" si="13"/>
        <v>2.270780473313705E-09</v>
      </c>
      <c r="AC34" s="26">
        <f>AA34</f>
        <v>1.0000000000100001E-07</v>
      </c>
      <c r="AD34" s="9">
        <f t="shared" si="14"/>
        <v>3.4563382735037675E-09</v>
      </c>
      <c r="AE34" s="26">
        <f t="shared" si="15"/>
        <v>0</v>
      </c>
      <c r="AF34" s="9">
        <f t="shared" si="16"/>
        <v>0</v>
      </c>
    </row>
    <row r="35" spans="2:32" ht="15" customHeight="1">
      <c r="B35" s="76" t="s">
        <v>20</v>
      </c>
      <c r="C35" s="77">
        <v>39.948</v>
      </c>
      <c r="D35" s="35">
        <v>14</v>
      </c>
      <c r="E35" s="8">
        <v>0</v>
      </c>
      <c r="F35" s="8">
        <v>0</v>
      </c>
      <c r="G35" s="8">
        <v>0</v>
      </c>
      <c r="H35" s="8">
        <v>0</v>
      </c>
      <c r="I35" s="8">
        <v>0</v>
      </c>
      <c r="J35" s="8">
        <v>0</v>
      </c>
      <c r="K35" s="26">
        <f t="shared" si="1"/>
        <v>1.0000000000000001E-07</v>
      </c>
      <c r="L35" s="43">
        <v>1E-08</v>
      </c>
      <c r="M35" s="26">
        <f t="shared" si="2"/>
        <v>1E-18</v>
      </c>
      <c r="N35" s="43">
        <v>1E-08</v>
      </c>
      <c r="O35" s="26">
        <f t="shared" si="3"/>
        <v>1.0000000000100001E-07</v>
      </c>
      <c r="P35" s="9">
        <f t="shared" si="4"/>
        <v>9.999999988100006E-09</v>
      </c>
      <c r="Q35" s="26">
        <f>O35</f>
        <v>1.0000000000100001E-07</v>
      </c>
      <c r="R35" s="9">
        <f t="shared" si="5"/>
        <v>2.5371263370917894E-09</v>
      </c>
      <c r="S35" s="26">
        <f>Q35</f>
        <v>1.0000000000100001E-07</v>
      </c>
      <c r="T35" s="9">
        <f t="shared" si="7"/>
        <v>2.270780473313705E-09</v>
      </c>
      <c r="U35" s="26">
        <f t="shared" si="8"/>
        <v>1.0000000000100001E-07</v>
      </c>
      <c r="V35" s="9">
        <f t="shared" si="9"/>
        <v>2.270780473313705E-09</v>
      </c>
      <c r="W35" s="26">
        <f t="shared" si="10"/>
        <v>1.0000000000100001E-07</v>
      </c>
      <c r="X35" s="9">
        <f t="shared" si="11"/>
        <v>2.270780473313705E-09</v>
      </c>
      <c r="Y35" s="36">
        <v>1E-08</v>
      </c>
      <c r="Z35" s="43">
        <v>1E-08</v>
      </c>
      <c r="AA35" s="26">
        <f t="shared" si="12"/>
        <v>1.0000000000100001E-07</v>
      </c>
      <c r="AB35" s="9">
        <f t="shared" si="13"/>
        <v>2.270780473313705E-09</v>
      </c>
      <c r="AC35" s="26">
        <f>AA35</f>
        <v>1.0000000000100001E-07</v>
      </c>
      <c r="AD35" s="9">
        <f t="shared" si="14"/>
        <v>3.4563382735037675E-09</v>
      </c>
      <c r="AE35" s="26">
        <f t="shared" si="15"/>
        <v>0</v>
      </c>
      <c r="AF35" s="9">
        <f t="shared" si="16"/>
        <v>0</v>
      </c>
    </row>
    <row r="36" spans="2:32" ht="15" customHeight="1">
      <c r="B36" s="76" t="s">
        <v>21</v>
      </c>
      <c r="C36" s="77">
        <v>32.042</v>
      </c>
      <c r="D36" s="35">
        <v>15</v>
      </c>
      <c r="E36" s="8">
        <v>1</v>
      </c>
      <c r="F36" s="8">
        <v>2</v>
      </c>
      <c r="G36" s="8">
        <v>1</v>
      </c>
      <c r="H36" s="8">
        <v>0</v>
      </c>
      <c r="I36" s="8">
        <v>0</v>
      </c>
      <c r="J36" s="8">
        <v>0</v>
      </c>
      <c r="K36" s="26">
        <f t="shared" si="1"/>
        <v>1.0000000000000001E-07</v>
      </c>
      <c r="L36" s="43">
        <v>1E-08</v>
      </c>
      <c r="M36" s="26">
        <f t="shared" si="2"/>
        <v>1E-18</v>
      </c>
      <c r="N36" s="43">
        <v>1E-08</v>
      </c>
      <c r="O36" s="26">
        <f t="shared" si="3"/>
        <v>1.0000000000100001E-07</v>
      </c>
      <c r="P36" s="9">
        <f t="shared" si="4"/>
        <v>9.999999988100006E-09</v>
      </c>
      <c r="Q36" s="26">
        <f>O36</f>
        <v>1.0000000000100001E-07</v>
      </c>
      <c r="R36" s="9">
        <f t="shared" si="5"/>
        <v>2.5371263370917894E-09</v>
      </c>
      <c r="S36" s="26">
        <f>Q36</f>
        <v>1.0000000000100001E-07</v>
      </c>
      <c r="T36" s="9">
        <f t="shared" si="7"/>
        <v>2.270780473313705E-09</v>
      </c>
      <c r="U36" s="26">
        <f t="shared" si="8"/>
        <v>1.0000000000100001E-07</v>
      </c>
      <c r="V36" s="9">
        <f t="shared" si="9"/>
        <v>2.270780473313705E-09</v>
      </c>
      <c r="W36" s="26">
        <f t="shared" si="10"/>
        <v>1.0000000000100001E-07</v>
      </c>
      <c r="X36" s="9">
        <f t="shared" si="11"/>
        <v>2.270780473313705E-09</v>
      </c>
      <c r="Y36" s="36">
        <v>1E-08</v>
      </c>
      <c r="Z36" s="43">
        <v>1E-08</v>
      </c>
      <c r="AA36" s="26">
        <f t="shared" si="12"/>
        <v>1.0000000000100001E-07</v>
      </c>
      <c r="AB36" s="9">
        <f t="shared" si="13"/>
        <v>2.270780473313705E-09</v>
      </c>
      <c r="AC36" s="26">
        <f>AA36</f>
        <v>1.0000000000100001E-07</v>
      </c>
      <c r="AD36" s="9">
        <f t="shared" si="14"/>
        <v>3.4563382735037675E-09</v>
      </c>
      <c r="AE36" s="26">
        <f t="shared" si="15"/>
        <v>0</v>
      </c>
      <c r="AF36" s="9">
        <f t="shared" si="16"/>
        <v>0</v>
      </c>
    </row>
    <row r="37" spans="2:32" ht="15" customHeight="1">
      <c r="B37" s="19" t="s">
        <v>22</v>
      </c>
      <c r="C37" s="77"/>
      <c r="D37" s="35">
        <v>16</v>
      </c>
      <c r="E37" s="8"/>
      <c r="F37" s="8"/>
      <c r="G37" s="8"/>
      <c r="H37" s="8"/>
      <c r="I37" s="8"/>
      <c r="J37" s="8"/>
      <c r="K37" s="26"/>
      <c r="L37" s="26"/>
      <c r="M37" s="26"/>
      <c r="N37" s="26"/>
      <c r="O37" s="26"/>
      <c r="P37" s="9"/>
      <c r="Q37" s="26"/>
      <c r="R37" s="9"/>
      <c r="S37" s="26"/>
      <c r="T37" s="9"/>
      <c r="U37" s="26"/>
      <c r="V37" s="9"/>
      <c r="W37" s="26"/>
      <c r="X37" s="9"/>
      <c r="Y37" s="26"/>
      <c r="Z37" s="9"/>
      <c r="AA37" s="26"/>
      <c r="AB37" s="9"/>
      <c r="AC37" s="26"/>
      <c r="AD37" s="9"/>
      <c r="AE37" s="26"/>
      <c r="AF37" s="9"/>
    </row>
    <row r="38" spans="2:32" ht="15" customHeight="1">
      <c r="B38" s="19" t="s">
        <v>22</v>
      </c>
      <c r="C38" s="77"/>
      <c r="D38" s="35">
        <v>17</v>
      </c>
      <c r="E38" s="8"/>
      <c r="F38" s="8"/>
      <c r="G38" s="8"/>
      <c r="H38" s="8"/>
      <c r="I38" s="8"/>
      <c r="J38" s="8"/>
      <c r="K38" s="26"/>
      <c r="L38" s="26"/>
      <c r="M38" s="26"/>
      <c r="N38" s="26"/>
      <c r="O38" s="26"/>
      <c r="P38" s="9"/>
      <c r="Q38" s="26"/>
      <c r="R38" s="9"/>
      <c r="S38" s="26"/>
      <c r="T38" s="9"/>
      <c r="U38" s="26"/>
      <c r="V38" s="9"/>
      <c r="W38" s="26"/>
      <c r="X38" s="9"/>
      <c r="Y38" s="26"/>
      <c r="Z38" s="9"/>
      <c r="AA38" s="26"/>
      <c r="AB38" s="9"/>
      <c r="AC38" s="26"/>
      <c r="AD38" s="9"/>
      <c r="AE38" s="26"/>
      <c r="AF38" s="9"/>
    </row>
    <row r="39" spans="2:32" ht="15" customHeight="1">
      <c r="B39" s="19" t="s">
        <v>22</v>
      </c>
      <c r="C39" s="77"/>
      <c r="D39" s="35">
        <v>18</v>
      </c>
      <c r="E39" s="8"/>
      <c r="F39" s="8"/>
      <c r="G39" s="8"/>
      <c r="H39" s="8"/>
      <c r="I39" s="8"/>
      <c r="J39" s="8"/>
      <c r="K39" s="26"/>
      <c r="L39" s="26"/>
      <c r="M39" s="26"/>
      <c r="N39" s="26"/>
      <c r="O39" s="26"/>
      <c r="P39" s="9"/>
      <c r="Q39" s="26"/>
      <c r="R39" s="9"/>
      <c r="S39" s="26"/>
      <c r="T39" s="9"/>
      <c r="U39" s="26"/>
      <c r="V39" s="9"/>
      <c r="W39" s="26"/>
      <c r="X39" s="9"/>
      <c r="Y39" s="26"/>
      <c r="Z39" s="9"/>
      <c r="AA39" s="26"/>
      <c r="AB39" s="9"/>
      <c r="AC39" s="26"/>
      <c r="AD39" s="9"/>
      <c r="AE39" s="26"/>
      <c r="AF39" s="9"/>
    </row>
    <row r="40" spans="2:32" ht="15" customHeight="1">
      <c r="B40" s="19" t="s">
        <v>22</v>
      </c>
      <c r="C40" s="77"/>
      <c r="D40" s="35">
        <v>19</v>
      </c>
      <c r="E40" s="8"/>
      <c r="F40" s="8"/>
      <c r="G40" s="8"/>
      <c r="H40" s="8"/>
      <c r="I40" s="8"/>
      <c r="J40" s="8"/>
      <c r="K40" s="26"/>
      <c r="L40" s="26"/>
      <c r="M40" s="26"/>
      <c r="N40" s="26"/>
      <c r="O40" s="26"/>
      <c r="P40" s="9"/>
      <c r="Q40" s="26"/>
      <c r="R40" s="9"/>
      <c r="S40" s="26"/>
      <c r="T40" s="9"/>
      <c r="U40" s="26"/>
      <c r="V40" s="9"/>
      <c r="W40" s="26"/>
      <c r="X40" s="9"/>
      <c r="Y40" s="26"/>
      <c r="Z40" s="9"/>
      <c r="AA40" s="26"/>
      <c r="AB40" s="9"/>
      <c r="AC40" s="26"/>
      <c r="AD40" s="9"/>
      <c r="AE40" s="26"/>
      <c r="AF40" s="9"/>
    </row>
    <row r="41" spans="2:32" ht="15" customHeight="1" thickBot="1">
      <c r="B41" s="19" t="s">
        <v>26</v>
      </c>
      <c r="C41" s="14"/>
      <c r="D41" s="35">
        <v>20</v>
      </c>
      <c r="E41" s="8"/>
      <c r="F41" s="8"/>
      <c r="G41" s="8"/>
      <c r="H41" s="8"/>
      <c r="I41" s="8"/>
      <c r="J41" s="8"/>
      <c r="K41" s="36">
        <v>1000</v>
      </c>
      <c r="L41" s="41">
        <f>SUM(L24:L40)</f>
        <v>100.00000011999992</v>
      </c>
      <c r="M41" s="36">
        <v>1E-08</v>
      </c>
      <c r="N41" s="41">
        <f aca="true" t="shared" si="17" ref="N41:AF41">SUM(N24:N40)</f>
        <v>1.3E-07</v>
      </c>
      <c r="O41" s="38">
        <f t="shared" si="17"/>
        <v>1000.0000011999996</v>
      </c>
      <c r="P41" s="41">
        <f t="shared" si="17"/>
        <v>99.99999999999997</v>
      </c>
      <c r="Q41" s="38">
        <f t="shared" si="17"/>
        <v>3941.4671054822666</v>
      </c>
      <c r="R41" s="41">
        <f t="shared" si="17"/>
        <v>99.99999999999999</v>
      </c>
      <c r="S41" s="38">
        <f t="shared" si="17"/>
        <v>4403.772234973995</v>
      </c>
      <c r="T41" s="41">
        <f t="shared" si="17"/>
        <v>100.00000000000003</v>
      </c>
      <c r="U41" s="38">
        <f t="shared" si="17"/>
        <v>4403.772234973995</v>
      </c>
      <c r="V41" s="41">
        <f t="shared" si="17"/>
        <v>100.00000000000003</v>
      </c>
      <c r="W41" s="65">
        <f t="shared" si="17"/>
        <v>4403.772234973995</v>
      </c>
      <c r="X41" s="41">
        <f t="shared" si="17"/>
        <v>100.00000000000003</v>
      </c>
      <c r="Y41" s="65">
        <f t="shared" si="17"/>
        <v>1.3E-07</v>
      </c>
      <c r="Z41" s="41">
        <f t="shared" si="17"/>
        <v>1.3E-07</v>
      </c>
      <c r="AA41" s="38">
        <f t="shared" si="17"/>
        <v>4403.772234973995</v>
      </c>
      <c r="AB41" s="41">
        <f t="shared" si="17"/>
        <v>100.00000000000003</v>
      </c>
      <c r="AC41" s="65">
        <f t="shared" si="17"/>
        <v>2893.2353284861715</v>
      </c>
      <c r="AD41" s="41">
        <f t="shared" si="17"/>
        <v>100.00000000000003</v>
      </c>
      <c r="AE41" s="65">
        <f t="shared" si="17"/>
        <v>1510.5369064878237</v>
      </c>
      <c r="AF41" s="41">
        <f t="shared" si="17"/>
        <v>100</v>
      </c>
    </row>
    <row r="42" spans="2:32" ht="15" customHeight="1" thickBot="1">
      <c r="B42" s="76" t="s">
        <v>23</v>
      </c>
      <c r="C42" s="77">
        <v>18.015</v>
      </c>
      <c r="D42" s="35">
        <v>21</v>
      </c>
      <c r="E42" s="8">
        <v>0</v>
      </c>
      <c r="F42" s="8">
        <v>1</v>
      </c>
      <c r="G42" s="8">
        <v>1</v>
      </c>
      <c r="H42" s="8">
        <v>0</v>
      </c>
      <c r="I42" s="8">
        <v>0</v>
      </c>
      <c r="J42" s="8">
        <v>0</v>
      </c>
      <c r="K42" s="36">
        <v>1E-08</v>
      </c>
      <c r="L42" s="42">
        <f>IF(K41&lt;0.00001,100,K42/K$41*100)</f>
        <v>1E-09</v>
      </c>
      <c r="M42" s="36">
        <v>3000</v>
      </c>
      <c r="N42" s="42">
        <f>IF(M41&lt;0.00001,100,M42/M$41*100)</f>
        <v>100</v>
      </c>
      <c r="O42" s="27">
        <f>K42+M42</f>
        <v>3000.00000001</v>
      </c>
      <c r="P42" s="42">
        <f>IF(O41&lt;0.00001,100,O42/O$41*100)</f>
        <v>299.9999996410001</v>
      </c>
      <c r="Q42" s="27">
        <f>O73-(Q31+Q32*2)</f>
        <v>1821.0016270491892</v>
      </c>
      <c r="R42" s="42">
        <f>IF(Q41&lt;0.00001,100,Q42/Q$41*100)</f>
        <v>46.20111187827297</v>
      </c>
      <c r="S42" s="27">
        <f>Q73-(S31+S32*2)</f>
        <v>1358.6965023574614</v>
      </c>
      <c r="T42" s="42">
        <f>IF(S41&lt;0.00001,100,S42/S$41*100)</f>
        <v>30.85301486682098</v>
      </c>
      <c r="U42" s="26">
        <f>S42</f>
        <v>1358.6965023574614</v>
      </c>
      <c r="V42" s="63">
        <f>IF(U41&lt;0.00001,100,U42/U$41*100)</f>
        <v>30.85301486682098</v>
      </c>
      <c r="W42" s="67">
        <f>U64</f>
        <v>17.25466683281149</v>
      </c>
      <c r="X42" s="72">
        <f>IF(W41&lt;0.00001,100,W42/W$41*100)</f>
        <v>0.39181560517090147</v>
      </c>
      <c r="Y42" s="67">
        <f>V64</f>
        <v>1803.7469602163778</v>
      </c>
      <c r="Z42" s="64">
        <f>IF(Y41&lt;0.00001,100,Y42/Y$41*100)</f>
        <v>100</v>
      </c>
      <c r="AA42" s="26">
        <f>W42</f>
        <v>17.25466683281149</v>
      </c>
      <c r="AB42" s="63">
        <f>IF(AA41&lt;0.00001,100,AA42/AA$41*100)</f>
        <v>0.39181560517090147</v>
      </c>
      <c r="AC42" s="36">
        <v>1E-08</v>
      </c>
      <c r="AD42" s="72">
        <f>IF(AC41&lt;0.00001,100,AC42/AC$41*100)</f>
        <v>3.456338273469204E-10</v>
      </c>
      <c r="AE42" s="26">
        <f>AA42-AC42</f>
        <v>17.25466682281149</v>
      </c>
      <c r="AF42" s="64">
        <f>IF(AE41&lt;0.00001,100,AE42/AE$41*100)</f>
        <v>1.1422870072688673</v>
      </c>
    </row>
    <row r="43" spans="1:32" s="10" customFormat="1" ht="15" customHeight="1">
      <c r="A43" s="5"/>
      <c r="B43" s="28" t="s">
        <v>35</v>
      </c>
      <c r="C43" s="9"/>
      <c r="D43" s="35">
        <v>22</v>
      </c>
      <c r="E43" s="9"/>
      <c r="F43" s="9"/>
      <c r="G43" s="9"/>
      <c r="H43" s="9"/>
      <c r="I43" s="9"/>
      <c r="J43" s="9"/>
      <c r="K43" s="26">
        <f>K41+K42</f>
        <v>1000.00000001</v>
      </c>
      <c r="L43" s="29">
        <f>(K24*$C24+K25*$C25+K26*$C26+K27*$C27+K28*$C28+K29*$C29+K30*$C30+K31*$C31+K32*$C32+K33*$C33+K34*$C34+K35*$C35+K36*$C36+$C37+K38*$C38+K39*$C39+K40*$C40+K42*$C42)/K43</f>
        <v>16.043000049685123</v>
      </c>
      <c r="M43" s="26">
        <f>M41+M42</f>
        <v>3000.00000001</v>
      </c>
      <c r="N43" s="29">
        <f>(M24*$C24+M25*$C25+M26*$C26+M27*$C27+M28*$C28+M29*$C29+M30*$C30+M31*$C31+M32*$C32+M33*$C33+M34*$C34+M35*$C35+M36*$C36+$C37+M38*$C38+M39*$C39+M40*$C40+M42*$C42)/M43</f>
        <v>18.01499999993995</v>
      </c>
      <c r="O43" s="26">
        <f>O41+O42</f>
        <v>4000.0000012099995</v>
      </c>
      <c r="P43" s="29">
        <f>(O24*$C24+O25*$C25+O26*$C26+O27*$C27+O28*$C28+O29*$C29+O30*$C30+O31*$C31+O32*$C32+O33*$C33+O34*$C34+O35*$C35+O36*$C36+$C37+O38*$C38+O39*$C39+O40*$C40+O42*$C42)/O43</f>
        <v>17.522000007160983</v>
      </c>
      <c r="Q43" s="26">
        <f>Q41+Q42</f>
        <v>5762.468732531455</v>
      </c>
      <c r="R43" s="29">
        <f>(Q24*$C24+Q25*$C25+Q26*$C26+Q27*$C27+Q28*$C28+Q29*$C29+Q30*$C30+Q31*$C31+Q32*$C32+Q33*$C33+Q34*$C34+Q35*$C35+Q36*$C36+$C37+Q38*$C38+Q39*$C39+Q40*$C40+Q42*$C42)/Q43</f>
        <v>12.162894256352804</v>
      </c>
      <c r="S43" s="26">
        <f>S41+S42</f>
        <v>5762.468737331456</v>
      </c>
      <c r="T43" s="29">
        <f>(S24*$C24+S25*$C25+S26*$C26+S27*$C27+S28*$C28+S29*$C29+S30*$C30+S31*$C31+S32*$C32+S33*$C33+S34*$C34+S35*$C35+S36*$C36+$C37+S38*$C38+S39*$C39+S40*$C40+S42*$C42)/S43</f>
        <v>12.162974479296832</v>
      </c>
      <c r="U43" s="26">
        <f>U41+U42</f>
        <v>5762.468737331456</v>
      </c>
      <c r="V43" s="29">
        <f>(U24*$C24+U25*$C25+U26*$C26+U27*$C27+U28*$C28+U29*$C29+U30*$C30+U31*$C31+U32*$C32+U33*$C33+U34*$C34+U35*$C35+U36*$C36+$C37+U38*$C38+U39*$C39+U40*$C40+U42*$C42)/U43</f>
        <v>12.162974479296832</v>
      </c>
      <c r="W43" s="66">
        <f>W41+W42</f>
        <v>4421.026901806807</v>
      </c>
      <c r="X43" s="29">
        <f>(W24*$C24+W25*$C25+W26*$C26+W27*$C27+W28*$C28+W29*$C29+W30*$C30+W31*$C31+W32*$C32+W33*$C33+W34*$C34+W35*$C35+W36*$C36+$C37+W38*$C38+W39*$C39+W40*$C40+W42*$C42)/W43</f>
        <v>10.387334558892611</v>
      </c>
      <c r="Y43" s="66">
        <f>Y41+Y42</f>
        <v>1803.7469603463778</v>
      </c>
      <c r="Z43" s="29">
        <f>(Y24*$C24+Y25*$C25+Y26*$C26+Y27*$C27+Y28*$C28+Y29*$C29+Y30*$C30+Y31*$C31+Y32*$C32+Y33*$C33+Y34*$C34+Y35*$C35+Y36*$C36+$C37+Y38*$C38+Y39*$C39+Y40*$C40+Y42*$C42)/Y43</f>
        <v>18.01500000154402</v>
      </c>
      <c r="AA43" s="26">
        <f>AA41+AA42</f>
        <v>4421.026901806807</v>
      </c>
      <c r="AB43" s="29">
        <f>(AA24*$C24+AA25*$C25+AA26*$C26+AA27*$C27+AA28*$C28+AA29*$C29+AA30*$C30+AA31*$C31+AA32*$C32+AA33*$C33+AA34*$C34+AA35*$C35+AA36*$C36+$C37+AA38*$C38+AA39*$C39+AA40*$C40+AA42*$C42)/AA43</f>
        <v>10.387334558892611</v>
      </c>
      <c r="AC43" s="66">
        <f>AC41+AC42</f>
        <v>2893.2353284961714</v>
      </c>
      <c r="AD43" s="29">
        <f>(AC24*$C24+AC25*$C25+AC26*$C26+AC27*$C27+AC28*$C28+AC29*$C29+AC30*$C30+AC31*$C31+AC32*$C32+AC33*$C33+AC34*$C34+AC35*$C35+AC36*$C36+$C37+AC38*$C38+AC39*$C39+AC40*$C40+AC42*$C42)/AC43</f>
        <v>2.0162744995382282</v>
      </c>
      <c r="AE43" s="66">
        <f>AE41+AE42</f>
        <v>1527.7915733106352</v>
      </c>
      <c r="AF43" s="29">
        <f>(AE24*$C24+AE25*$C25+AE26*$C26+AE27*$C27+AE28*$C28+AE29*$C29+AE30*$C30+AE31*$C31+AE32*$C32+AE33*$C33+AE34*$C34+AE35*$C35+AE36*$C36+$C37+AE38*$C38+AE39*$C39+AE40*$C40+AE42*$C42)/AE43</f>
        <v>26.239920162703235</v>
      </c>
    </row>
    <row r="44" spans="2:32" ht="15" customHeight="1">
      <c r="B44" s="19" t="s">
        <v>27</v>
      </c>
      <c r="C44" s="19" t="s">
        <v>36</v>
      </c>
      <c r="D44" s="35">
        <v>23</v>
      </c>
      <c r="E44" s="11"/>
      <c r="F44" s="11"/>
      <c r="G44" s="11"/>
      <c r="H44" s="11"/>
      <c r="I44" s="11"/>
      <c r="J44" s="11"/>
      <c r="K44" s="30">
        <f>L43*K43</f>
        <v>16043.000049845554</v>
      </c>
      <c r="L44" s="31"/>
      <c r="M44" s="30">
        <f>N43*M43</f>
        <v>54044.99999999999</v>
      </c>
      <c r="N44" s="31"/>
      <c r="O44" s="30">
        <f>P43*O43</f>
        <v>70088.00004984555</v>
      </c>
      <c r="P44" s="31"/>
      <c r="Q44" s="30">
        <f>R43*Q43</f>
        <v>70088.29784931945</v>
      </c>
      <c r="R44" s="31"/>
      <c r="S44" s="30">
        <f>T43*S43</f>
        <v>70088.76018990834</v>
      </c>
      <c r="T44" s="31"/>
      <c r="U44" s="30">
        <f>V43*U43</f>
        <v>70088.76018990834</v>
      </c>
      <c r="V44" s="31"/>
      <c r="W44" s="30">
        <f>X43*W43</f>
        <v>45922.68552293177</v>
      </c>
      <c r="X44" s="31"/>
      <c r="Y44" s="30">
        <f>Z43*Y43</f>
        <v>32494.501493425018</v>
      </c>
      <c r="Z44" s="31"/>
      <c r="AA44" s="30">
        <f>AB43*AA43</f>
        <v>45922.68552293177</v>
      </c>
      <c r="AB44" s="31"/>
      <c r="AC44" s="30">
        <f>AD43*AC43</f>
        <v>5833.556614009939</v>
      </c>
      <c r="AD44" s="31"/>
      <c r="AE44" s="30">
        <f>AF43*AE43</f>
        <v>40089.12890892183</v>
      </c>
      <c r="AF44" s="31"/>
    </row>
    <row r="45" spans="2:32" ht="15" customHeight="1">
      <c r="B45" s="19" t="s">
        <v>248</v>
      </c>
      <c r="C45" s="19"/>
      <c r="D45" s="35">
        <v>24</v>
      </c>
      <c r="E45" s="11"/>
      <c r="F45" s="11"/>
      <c r="G45" s="11"/>
      <c r="H45" s="11"/>
      <c r="I45" s="11"/>
      <c r="J45" s="11"/>
      <c r="K45" s="46" t="s">
        <v>219</v>
      </c>
      <c r="L45" s="46" t="s">
        <v>220</v>
      </c>
      <c r="M45" s="46" t="s">
        <v>219</v>
      </c>
      <c r="N45" s="46" t="s">
        <v>220</v>
      </c>
      <c r="O45" s="46" t="s">
        <v>219</v>
      </c>
      <c r="P45" s="46" t="s">
        <v>220</v>
      </c>
      <c r="Q45" s="46" t="s">
        <v>219</v>
      </c>
      <c r="R45" s="46" t="s">
        <v>220</v>
      </c>
      <c r="S45" s="46" t="s">
        <v>219</v>
      </c>
      <c r="T45" s="46" t="s">
        <v>220</v>
      </c>
      <c r="U45" s="46" t="s">
        <v>219</v>
      </c>
      <c r="V45" s="46" t="s">
        <v>220</v>
      </c>
      <c r="W45" s="46" t="s">
        <v>219</v>
      </c>
      <c r="X45" s="46" t="s">
        <v>220</v>
      </c>
      <c r="Y45" s="46" t="s">
        <v>219</v>
      </c>
      <c r="Z45" s="46" t="s">
        <v>220</v>
      </c>
      <c r="AA45" s="46" t="s">
        <v>219</v>
      </c>
      <c r="AB45" s="46" t="s">
        <v>220</v>
      </c>
      <c r="AC45" s="46" t="s">
        <v>219</v>
      </c>
      <c r="AD45" s="46" t="s">
        <v>220</v>
      </c>
      <c r="AE45" s="46" t="s">
        <v>219</v>
      </c>
      <c r="AF45" s="46" t="s">
        <v>220</v>
      </c>
    </row>
    <row r="46" spans="2:32" ht="15" customHeight="1">
      <c r="B46" s="76" t="str">
        <f aca="true" t="shared" si="18" ref="B46:B62">B24</f>
        <v>CH4</v>
      </c>
      <c r="C46" s="19" t="s">
        <v>28</v>
      </c>
      <c r="D46" s="35">
        <v>25</v>
      </c>
      <c r="E46" s="11"/>
      <c r="F46" s="11"/>
      <c r="G46" s="11"/>
      <c r="H46" s="11"/>
      <c r="I46" s="11"/>
      <c r="J46" s="11"/>
      <c r="K46" s="30">
        <f aca="true" t="shared" si="19" ref="K46:K62">K24</f>
        <v>1000</v>
      </c>
      <c r="L46" s="36">
        <v>1E-08</v>
      </c>
      <c r="M46" s="30">
        <f aca="true" t="shared" si="20" ref="M46:M62">M24</f>
        <v>1E-18</v>
      </c>
      <c r="N46" s="36">
        <v>1E-08</v>
      </c>
      <c r="O46" s="30">
        <f aca="true" t="shared" si="21" ref="O46:O62">O24</f>
        <v>1000</v>
      </c>
      <c r="P46" s="36">
        <v>1E-08</v>
      </c>
      <c r="Q46" s="30">
        <f aca="true" t="shared" si="22" ref="Q46:Q62">Q24</f>
        <v>118.76563673927197</v>
      </c>
      <c r="R46" s="36">
        <v>1E-08</v>
      </c>
      <c r="S46" s="30">
        <f aca="true" t="shared" si="23" ref="S46:S62">S24</f>
        <v>118.76563673927197</v>
      </c>
      <c r="T46" s="36">
        <v>1E-08</v>
      </c>
      <c r="U46" s="30">
        <f aca="true" t="shared" si="24" ref="U46:U62">U24</f>
        <v>118.76563673927197</v>
      </c>
      <c r="V46" s="36">
        <v>1E-08</v>
      </c>
      <c r="W46" s="30">
        <f aca="true" t="shared" si="25" ref="W46:W62">W24</f>
        <v>118.76563673927197</v>
      </c>
      <c r="X46" s="36">
        <v>1E-08</v>
      </c>
      <c r="Y46" s="30">
        <f aca="true" t="shared" si="26" ref="Y46:Y62">Y24</f>
        <v>1E-08</v>
      </c>
      <c r="Z46" s="36">
        <v>1E-08</v>
      </c>
      <c r="AA46" s="30">
        <f aca="true" t="shared" si="27" ref="AA46:AA62">AA24</f>
        <v>118.76563673927197</v>
      </c>
      <c r="AB46" s="36">
        <v>1E-08</v>
      </c>
      <c r="AC46" s="30">
        <f aca="true" t="shared" si="28" ref="AC46:AC62">AC24</f>
        <v>1E-08</v>
      </c>
      <c r="AD46" s="36">
        <v>1E-08</v>
      </c>
      <c r="AE46" s="30">
        <f aca="true" t="shared" si="29" ref="AE46:AE62">AE24</f>
        <v>118.76563672927198</v>
      </c>
      <c r="AF46" s="36">
        <v>1E-08</v>
      </c>
    </row>
    <row r="47" spans="2:32" ht="15" customHeight="1">
      <c r="B47" s="76" t="str">
        <f t="shared" si="18"/>
        <v>C2H6</v>
      </c>
      <c r="C47" s="19" t="s">
        <v>28</v>
      </c>
      <c r="D47" s="35">
        <v>26</v>
      </c>
      <c r="E47" s="11"/>
      <c r="F47" s="11"/>
      <c r="G47" s="11"/>
      <c r="H47" s="11"/>
      <c r="I47" s="11"/>
      <c r="J47" s="11"/>
      <c r="K47" s="30">
        <f t="shared" si="19"/>
        <v>1.0000000000000001E-07</v>
      </c>
      <c r="L47" s="36">
        <v>1E-08</v>
      </c>
      <c r="M47" s="30">
        <f t="shared" si="20"/>
        <v>1E-18</v>
      </c>
      <c r="N47" s="36">
        <v>1E-08</v>
      </c>
      <c r="O47" s="30">
        <f t="shared" si="21"/>
        <v>1.0000000000100001E-07</v>
      </c>
      <c r="P47" s="36">
        <v>1E-08</v>
      </c>
      <c r="Q47" s="30">
        <f t="shared" si="22"/>
        <v>1.0000000000100001E-07</v>
      </c>
      <c r="R47" s="36">
        <v>1E-08</v>
      </c>
      <c r="S47" s="30">
        <f t="shared" si="23"/>
        <v>1.0000000000100001E-07</v>
      </c>
      <c r="T47" s="36">
        <v>1E-08</v>
      </c>
      <c r="U47" s="30">
        <f t="shared" si="24"/>
        <v>1.0000000000100001E-07</v>
      </c>
      <c r="V47" s="36">
        <v>1E-08</v>
      </c>
      <c r="W47" s="30">
        <f t="shared" si="25"/>
        <v>1.0000000000100001E-07</v>
      </c>
      <c r="X47" s="36">
        <v>1E-08</v>
      </c>
      <c r="Y47" s="30">
        <f t="shared" si="26"/>
        <v>1E-08</v>
      </c>
      <c r="Z47" s="36">
        <v>1E-08</v>
      </c>
      <c r="AA47" s="30">
        <f t="shared" si="27"/>
        <v>1.0000000000100001E-07</v>
      </c>
      <c r="AB47" s="36">
        <v>1E-08</v>
      </c>
      <c r="AC47" s="30">
        <f t="shared" si="28"/>
        <v>1.0000000000100001E-07</v>
      </c>
      <c r="AD47" s="36">
        <v>1E-08</v>
      </c>
      <c r="AE47" s="30">
        <f t="shared" si="29"/>
        <v>0</v>
      </c>
      <c r="AF47" s="36">
        <v>1E-08</v>
      </c>
    </row>
    <row r="48" spans="2:32" ht="15" customHeight="1">
      <c r="B48" s="76" t="str">
        <f t="shared" si="18"/>
        <v>C3H8</v>
      </c>
      <c r="C48" s="19" t="s">
        <v>28</v>
      </c>
      <c r="D48" s="35">
        <v>27</v>
      </c>
      <c r="E48" s="11"/>
      <c r="F48" s="11"/>
      <c r="G48" s="11"/>
      <c r="H48" s="11"/>
      <c r="I48" s="11"/>
      <c r="J48" s="11"/>
      <c r="K48" s="30">
        <f t="shared" si="19"/>
        <v>1.0000000000000001E-07</v>
      </c>
      <c r="L48" s="36">
        <v>1E-08</v>
      </c>
      <c r="M48" s="30">
        <f t="shared" si="20"/>
        <v>1E-18</v>
      </c>
      <c r="N48" s="36">
        <v>1E-08</v>
      </c>
      <c r="O48" s="30">
        <f t="shared" si="21"/>
        <v>1.0000000000100001E-07</v>
      </c>
      <c r="P48" s="36">
        <v>1E-08</v>
      </c>
      <c r="Q48" s="30">
        <f t="shared" si="22"/>
        <v>1.0000000000100001E-07</v>
      </c>
      <c r="R48" s="36">
        <v>1E-08</v>
      </c>
      <c r="S48" s="30">
        <f t="shared" si="23"/>
        <v>1.0000000000100001E-07</v>
      </c>
      <c r="T48" s="36">
        <v>1E-08</v>
      </c>
      <c r="U48" s="30">
        <f t="shared" si="24"/>
        <v>1.0000000000100001E-07</v>
      </c>
      <c r="V48" s="36">
        <v>1E-08</v>
      </c>
      <c r="W48" s="30">
        <f t="shared" si="25"/>
        <v>1.0000000000100001E-07</v>
      </c>
      <c r="X48" s="36">
        <v>1E-08</v>
      </c>
      <c r="Y48" s="30">
        <f t="shared" si="26"/>
        <v>1E-08</v>
      </c>
      <c r="Z48" s="36">
        <v>1E-08</v>
      </c>
      <c r="AA48" s="30">
        <f t="shared" si="27"/>
        <v>1.0000000000100001E-07</v>
      </c>
      <c r="AB48" s="36">
        <v>1E-08</v>
      </c>
      <c r="AC48" s="30">
        <f t="shared" si="28"/>
        <v>1.0000000000100001E-07</v>
      </c>
      <c r="AD48" s="36">
        <v>1E-08</v>
      </c>
      <c r="AE48" s="30">
        <f t="shared" si="29"/>
        <v>0</v>
      </c>
      <c r="AF48" s="36">
        <v>1E-08</v>
      </c>
    </row>
    <row r="49" spans="2:32" ht="15" customHeight="1">
      <c r="B49" s="76" t="str">
        <f t="shared" si="18"/>
        <v>C4H10</v>
      </c>
      <c r="C49" s="19" t="s">
        <v>28</v>
      </c>
      <c r="D49" s="35">
        <v>28</v>
      </c>
      <c r="E49" s="11"/>
      <c r="F49" s="11"/>
      <c r="G49" s="11"/>
      <c r="H49" s="11"/>
      <c r="I49" s="11"/>
      <c r="J49" s="11"/>
      <c r="K49" s="30">
        <f t="shared" si="19"/>
        <v>1.0000000000000001E-07</v>
      </c>
      <c r="L49" s="36">
        <v>1E-08</v>
      </c>
      <c r="M49" s="30">
        <f t="shared" si="20"/>
        <v>1E-18</v>
      </c>
      <c r="N49" s="36">
        <v>1E-08</v>
      </c>
      <c r="O49" s="30">
        <f t="shared" si="21"/>
        <v>1.0000000000100001E-07</v>
      </c>
      <c r="P49" s="36">
        <v>1E-08</v>
      </c>
      <c r="Q49" s="30">
        <f t="shared" si="22"/>
        <v>1.0000000000100001E-07</v>
      </c>
      <c r="R49" s="36">
        <v>1E-08</v>
      </c>
      <c r="S49" s="30">
        <f t="shared" si="23"/>
        <v>1.0000000000100001E-07</v>
      </c>
      <c r="T49" s="36">
        <v>1E-08</v>
      </c>
      <c r="U49" s="30">
        <f t="shared" si="24"/>
        <v>1.0000000000100001E-07</v>
      </c>
      <c r="V49" s="36">
        <v>1E-08</v>
      </c>
      <c r="W49" s="30">
        <f t="shared" si="25"/>
        <v>1.0000000000100001E-07</v>
      </c>
      <c r="X49" s="36">
        <v>1E-08</v>
      </c>
      <c r="Y49" s="30">
        <f t="shared" si="26"/>
        <v>1E-08</v>
      </c>
      <c r="Z49" s="36">
        <v>1E-08</v>
      </c>
      <c r="AA49" s="30">
        <f t="shared" si="27"/>
        <v>1.0000000000100001E-07</v>
      </c>
      <c r="AB49" s="36">
        <v>1E-08</v>
      </c>
      <c r="AC49" s="30">
        <f t="shared" si="28"/>
        <v>1.0000000000100001E-07</v>
      </c>
      <c r="AD49" s="36">
        <v>1E-08</v>
      </c>
      <c r="AE49" s="30">
        <f t="shared" si="29"/>
        <v>0</v>
      </c>
      <c r="AF49" s="36">
        <v>1E-08</v>
      </c>
    </row>
    <row r="50" spans="2:32" ht="15" customHeight="1">
      <c r="B50" s="76" t="str">
        <f t="shared" si="18"/>
        <v>C5H12</v>
      </c>
      <c r="C50" s="19" t="s">
        <v>28</v>
      </c>
      <c r="D50" s="35">
        <v>29</v>
      </c>
      <c r="E50" s="11"/>
      <c r="F50" s="11"/>
      <c r="G50" s="11"/>
      <c r="H50" s="11"/>
      <c r="I50" s="11"/>
      <c r="J50" s="11"/>
      <c r="K50" s="30">
        <f t="shared" si="19"/>
        <v>1.0000000000000001E-07</v>
      </c>
      <c r="L50" s="36">
        <v>1E-08</v>
      </c>
      <c r="M50" s="30">
        <f t="shared" si="20"/>
        <v>1E-18</v>
      </c>
      <c r="N50" s="36">
        <v>1E-08</v>
      </c>
      <c r="O50" s="30">
        <f t="shared" si="21"/>
        <v>1.0000000000100001E-07</v>
      </c>
      <c r="P50" s="36">
        <v>1E-08</v>
      </c>
      <c r="Q50" s="30">
        <f t="shared" si="22"/>
        <v>1.0000000000100001E-07</v>
      </c>
      <c r="R50" s="36">
        <v>1E-08</v>
      </c>
      <c r="S50" s="30">
        <f t="shared" si="23"/>
        <v>1.0000000000100001E-07</v>
      </c>
      <c r="T50" s="36">
        <v>1E-08</v>
      </c>
      <c r="U50" s="30">
        <f t="shared" si="24"/>
        <v>1.0000000000100001E-07</v>
      </c>
      <c r="V50" s="36">
        <v>1E-08</v>
      </c>
      <c r="W50" s="30">
        <f t="shared" si="25"/>
        <v>1.0000000000100001E-07</v>
      </c>
      <c r="X50" s="36">
        <v>1E-08</v>
      </c>
      <c r="Y50" s="30">
        <f t="shared" si="26"/>
        <v>1E-08</v>
      </c>
      <c r="Z50" s="36">
        <v>1E-08</v>
      </c>
      <c r="AA50" s="30">
        <f t="shared" si="27"/>
        <v>1.0000000000100001E-07</v>
      </c>
      <c r="AB50" s="36">
        <v>1E-08</v>
      </c>
      <c r="AC50" s="30">
        <f t="shared" si="28"/>
        <v>1.0000000000100001E-07</v>
      </c>
      <c r="AD50" s="36">
        <v>1E-08</v>
      </c>
      <c r="AE50" s="30">
        <f t="shared" si="29"/>
        <v>0</v>
      </c>
      <c r="AF50" s="36">
        <v>1E-08</v>
      </c>
    </row>
    <row r="51" spans="2:32" ht="15" customHeight="1">
      <c r="B51" s="76" t="str">
        <f t="shared" si="18"/>
        <v>C6H14</v>
      </c>
      <c r="C51" s="19" t="s">
        <v>28</v>
      </c>
      <c r="D51" s="35">
        <v>30</v>
      </c>
      <c r="E51" s="11"/>
      <c r="F51" s="11"/>
      <c r="G51" s="11"/>
      <c r="H51" s="11"/>
      <c r="I51" s="11"/>
      <c r="J51" s="11"/>
      <c r="K51" s="30">
        <f t="shared" si="19"/>
        <v>1.0000000000000001E-07</v>
      </c>
      <c r="L51" s="36">
        <v>1E-08</v>
      </c>
      <c r="M51" s="30">
        <f t="shared" si="20"/>
        <v>1E-18</v>
      </c>
      <c r="N51" s="36">
        <v>1E-08</v>
      </c>
      <c r="O51" s="30">
        <f t="shared" si="21"/>
        <v>1.0000000000100001E-07</v>
      </c>
      <c r="P51" s="36">
        <v>1E-08</v>
      </c>
      <c r="Q51" s="30">
        <f t="shared" si="22"/>
        <v>1.0000000000100001E-07</v>
      </c>
      <c r="R51" s="36">
        <v>1E-08</v>
      </c>
      <c r="S51" s="30">
        <f t="shared" si="23"/>
        <v>1.0000000000100001E-07</v>
      </c>
      <c r="T51" s="36">
        <v>1E-08</v>
      </c>
      <c r="U51" s="30">
        <f t="shared" si="24"/>
        <v>1.0000000000100001E-07</v>
      </c>
      <c r="V51" s="36">
        <v>1E-08</v>
      </c>
      <c r="W51" s="30">
        <f t="shared" si="25"/>
        <v>1.0000000000100001E-07</v>
      </c>
      <c r="X51" s="36">
        <v>1E-08</v>
      </c>
      <c r="Y51" s="30">
        <f t="shared" si="26"/>
        <v>1E-08</v>
      </c>
      <c r="Z51" s="36">
        <v>1E-08</v>
      </c>
      <c r="AA51" s="30">
        <f t="shared" si="27"/>
        <v>1.0000000000100001E-07</v>
      </c>
      <c r="AB51" s="36">
        <v>1E-08</v>
      </c>
      <c r="AC51" s="30">
        <f t="shared" si="28"/>
        <v>1.0000000000100001E-07</v>
      </c>
      <c r="AD51" s="36">
        <v>1E-08</v>
      </c>
      <c r="AE51" s="30">
        <f t="shared" si="29"/>
        <v>0</v>
      </c>
      <c r="AF51" s="36">
        <v>1E-08</v>
      </c>
    </row>
    <row r="52" spans="2:32" ht="15" customHeight="1">
      <c r="B52" s="76" t="str">
        <f t="shared" si="18"/>
        <v>H2</v>
      </c>
      <c r="C52" s="19" t="s">
        <v>28</v>
      </c>
      <c r="D52" s="35">
        <v>31</v>
      </c>
      <c r="E52" s="11"/>
      <c r="F52" s="11"/>
      <c r="G52" s="11"/>
      <c r="H52" s="11"/>
      <c r="I52" s="11"/>
      <c r="J52" s="11"/>
      <c r="K52" s="30">
        <f t="shared" si="19"/>
        <v>1.0000000000000001E-07</v>
      </c>
      <c r="L52" s="36">
        <v>1E-08</v>
      </c>
      <c r="M52" s="30">
        <f t="shared" si="20"/>
        <v>1E-18</v>
      </c>
      <c r="N52" s="36">
        <v>1E-08</v>
      </c>
      <c r="O52" s="30">
        <f t="shared" si="21"/>
        <v>1.0000000000100001E-07</v>
      </c>
      <c r="P52" s="36">
        <v>1E-08</v>
      </c>
      <c r="Q52" s="30">
        <f t="shared" si="22"/>
        <v>2941.467102282267</v>
      </c>
      <c r="R52" s="36">
        <v>1E-08</v>
      </c>
      <c r="S52" s="30">
        <f t="shared" si="23"/>
        <v>3403.7722296739958</v>
      </c>
      <c r="T52" s="36">
        <v>1E-08</v>
      </c>
      <c r="U52" s="30">
        <f t="shared" si="24"/>
        <v>3403.7722296739958</v>
      </c>
      <c r="V52" s="36">
        <v>1E-08</v>
      </c>
      <c r="W52" s="30">
        <f t="shared" si="25"/>
        <v>3403.7722296739958</v>
      </c>
      <c r="X52" s="36">
        <v>1E-08</v>
      </c>
      <c r="Y52" s="30">
        <f t="shared" si="26"/>
        <v>1E-08</v>
      </c>
      <c r="Z52" s="36">
        <v>1E-08</v>
      </c>
      <c r="AA52" s="30">
        <f t="shared" si="27"/>
        <v>3403.7722296739958</v>
      </c>
      <c r="AB52" s="36">
        <v>1E-08</v>
      </c>
      <c r="AC52" s="30">
        <f t="shared" si="28"/>
        <v>2893.2063952228964</v>
      </c>
      <c r="AD52" s="36">
        <v>1E-08</v>
      </c>
      <c r="AE52" s="30">
        <f t="shared" si="29"/>
        <v>510.56583445109936</v>
      </c>
      <c r="AF52" s="36">
        <v>1E-08</v>
      </c>
    </row>
    <row r="53" spans="2:32" ht="15" customHeight="1">
      <c r="B53" s="76" t="str">
        <f t="shared" si="18"/>
        <v>CO</v>
      </c>
      <c r="C53" s="19" t="s">
        <v>28</v>
      </c>
      <c r="D53" s="35">
        <v>32</v>
      </c>
      <c r="E53" s="11"/>
      <c r="F53" s="11"/>
      <c r="G53" s="11"/>
      <c r="H53" s="11"/>
      <c r="I53" s="11"/>
      <c r="J53" s="11"/>
      <c r="K53" s="30">
        <f t="shared" si="19"/>
        <v>1.0000000000000001E-07</v>
      </c>
      <c r="L53" s="36">
        <v>1E-08</v>
      </c>
      <c r="M53" s="30">
        <f t="shared" si="20"/>
        <v>1E-18</v>
      </c>
      <c r="N53" s="36">
        <v>1E-08</v>
      </c>
      <c r="O53" s="30">
        <f t="shared" si="21"/>
        <v>1.0000000000100001E-07</v>
      </c>
      <c r="P53" s="36">
        <v>1E-08</v>
      </c>
      <c r="Q53" s="30">
        <f t="shared" si="22"/>
        <v>583.4703575606455</v>
      </c>
      <c r="R53" s="36">
        <v>1E-08</v>
      </c>
      <c r="S53" s="30">
        <f t="shared" si="23"/>
        <v>121.16523676891757</v>
      </c>
      <c r="T53" s="36">
        <v>1E-08</v>
      </c>
      <c r="U53" s="30">
        <f t="shared" si="24"/>
        <v>121.16523676891757</v>
      </c>
      <c r="V53" s="36">
        <v>1E-08</v>
      </c>
      <c r="W53" s="30">
        <f t="shared" si="25"/>
        <v>121.16523676891757</v>
      </c>
      <c r="X53" s="36">
        <v>1E-08</v>
      </c>
      <c r="Y53" s="30">
        <f t="shared" si="26"/>
        <v>1E-08</v>
      </c>
      <c r="Z53" s="36">
        <v>1E-08</v>
      </c>
      <c r="AA53" s="30">
        <f t="shared" si="27"/>
        <v>121.16523676891757</v>
      </c>
      <c r="AB53" s="36">
        <v>1E-08</v>
      </c>
      <c r="AC53" s="30">
        <f t="shared" si="28"/>
        <v>0.02630213934160157</v>
      </c>
      <c r="AD53" s="36">
        <v>1E-08</v>
      </c>
      <c r="AE53" s="30">
        <f t="shared" si="29"/>
        <v>121.13893462957597</v>
      </c>
      <c r="AF53" s="36">
        <v>1E-08</v>
      </c>
    </row>
    <row r="54" spans="2:32" ht="15" customHeight="1">
      <c r="B54" s="76" t="str">
        <f t="shared" si="18"/>
        <v>CO2</v>
      </c>
      <c r="C54" s="19" t="s">
        <v>28</v>
      </c>
      <c r="D54" s="35">
        <v>33</v>
      </c>
      <c r="E54" s="11"/>
      <c r="F54" s="11"/>
      <c r="G54" s="11"/>
      <c r="H54" s="11"/>
      <c r="I54" s="11"/>
      <c r="J54" s="11"/>
      <c r="K54" s="30">
        <f t="shared" si="19"/>
        <v>1.0000000000000001E-07</v>
      </c>
      <c r="L54" s="36">
        <v>1E-08</v>
      </c>
      <c r="M54" s="30">
        <f t="shared" si="20"/>
        <v>1E-18</v>
      </c>
      <c r="N54" s="36">
        <v>1E-08</v>
      </c>
      <c r="O54" s="30">
        <f t="shared" si="21"/>
        <v>1.0000000000100001E-07</v>
      </c>
      <c r="P54" s="36">
        <v>1E-08</v>
      </c>
      <c r="Q54" s="30">
        <f t="shared" si="22"/>
        <v>297.7640080000825</v>
      </c>
      <c r="R54" s="36">
        <v>1E-08</v>
      </c>
      <c r="S54" s="30">
        <f t="shared" si="23"/>
        <v>760.0691308918105</v>
      </c>
      <c r="T54" s="36">
        <v>1E-08</v>
      </c>
      <c r="U54" s="30">
        <f t="shared" si="24"/>
        <v>760.0691308918105</v>
      </c>
      <c r="V54" s="36">
        <v>1E-08</v>
      </c>
      <c r="W54" s="30">
        <f t="shared" si="25"/>
        <v>760.0691308918105</v>
      </c>
      <c r="X54" s="36">
        <v>1E-08</v>
      </c>
      <c r="Y54" s="30">
        <f t="shared" si="26"/>
        <v>1E-08</v>
      </c>
      <c r="Z54" s="36">
        <v>1E-08</v>
      </c>
      <c r="AA54" s="30">
        <f t="shared" si="27"/>
        <v>760.0691308918105</v>
      </c>
      <c r="AB54" s="36">
        <v>1E-08</v>
      </c>
      <c r="AC54" s="30">
        <f t="shared" si="28"/>
        <v>0.002630213934160157</v>
      </c>
      <c r="AD54" s="36">
        <v>1E-08</v>
      </c>
      <c r="AE54" s="30">
        <f t="shared" si="29"/>
        <v>760.0665006778763</v>
      </c>
      <c r="AF54" s="36">
        <v>1E-08</v>
      </c>
    </row>
    <row r="55" spans="2:32" ht="15" customHeight="1">
      <c r="B55" s="76" t="str">
        <f t="shared" si="18"/>
        <v>N2</v>
      </c>
      <c r="C55" s="19" t="s">
        <v>28</v>
      </c>
      <c r="D55" s="35">
        <v>34</v>
      </c>
      <c r="E55" s="11"/>
      <c r="F55" s="11"/>
      <c r="G55" s="11"/>
      <c r="H55" s="11"/>
      <c r="I55" s="11"/>
      <c r="J55" s="11"/>
      <c r="K55" s="30">
        <f t="shared" si="19"/>
        <v>1.0000000000000001E-07</v>
      </c>
      <c r="L55" s="36">
        <v>1E-08</v>
      </c>
      <c r="M55" s="30">
        <f t="shared" si="20"/>
        <v>1E-18</v>
      </c>
      <c r="N55" s="36">
        <v>1E-08</v>
      </c>
      <c r="O55" s="30">
        <f t="shared" si="21"/>
        <v>1.0000000000100001E-07</v>
      </c>
      <c r="P55" s="36">
        <v>1E-08</v>
      </c>
      <c r="Q55" s="30">
        <f t="shared" si="22"/>
        <v>1.0000000000100001E-07</v>
      </c>
      <c r="R55" s="36">
        <v>1E-08</v>
      </c>
      <c r="S55" s="30">
        <f t="shared" si="23"/>
        <v>1.0000000000100001E-07</v>
      </c>
      <c r="T55" s="36">
        <v>1E-08</v>
      </c>
      <c r="U55" s="30">
        <f t="shared" si="24"/>
        <v>1.0000000000100001E-07</v>
      </c>
      <c r="V55" s="36">
        <v>1E-08</v>
      </c>
      <c r="W55" s="30">
        <f t="shared" si="25"/>
        <v>1.0000000000100001E-07</v>
      </c>
      <c r="X55" s="36">
        <v>1E-08</v>
      </c>
      <c r="Y55" s="30">
        <f t="shared" si="26"/>
        <v>1E-08</v>
      </c>
      <c r="Z55" s="36">
        <v>1E-08</v>
      </c>
      <c r="AA55" s="30">
        <f t="shared" si="27"/>
        <v>1.0000000000100001E-07</v>
      </c>
      <c r="AB55" s="36">
        <v>1E-08</v>
      </c>
      <c r="AC55" s="30">
        <f t="shared" si="28"/>
        <v>1.0000000000100001E-07</v>
      </c>
      <c r="AD55" s="36">
        <v>1E-08</v>
      </c>
      <c r="AE55" s="30">
        <f t="shared" si="29"/>
        <v>0</v>
      </c>
      <c r="AF55" s="36">
        <v>1E-08</v>
      </c>
    </row>
    <row r="56" spans="2:32" ht="15" customHeight="1">
      <c r="B56" s="76" t="str">
        <f t="shared" si="18"/>
        <v>O2</v>
      </c>
      <c r="C56" s="19" t="s">
        <v>28</v>
      </c>
      <c r="D56" s="35">
        <v>35</v>
      </c>
      <c r="E56" s="11"/>
      <c r="F56" s="11"/>
      <c r="G56" s="11"/>
      <c r="H56" s="11"/>
      <c r="I56" s="11"/>
      <c r="J56" s="11"/>
      <c r="K56" s="30">
        <f t="shared" si="19"/>
        <v>1.0000000000000001E-07</v>
      </c>
      <c r="L56" s="36">
        <v>1E-08</v>
      </c>
      <c r="M56" s="30">
        <f t="shared" si="20"/>
        <v>1E-18</v>
      </c>
      <c r="N56" s="36">
        <v>1E-08</v>
      </c>
      <c r="O56" s="30">
        <f t="shared" si="21"/>
        <v>1.0000000000100001E-07</v>
      </c>
      <c r="P56" s="36">
        <v>1E-08</v>
      </c>
      <c r="Q56" s="30">
        <f t="shared" si="22"/>
        <v>1.0000000000100001E-07</v>
      </c>
      <c r="R56" s="36">
        <v>1E-08</v>
      </c>
      <c r="S56" s="30">
        <f t="shared" si="23"/>
        <v>1.0000000000100001E-07</v>
      </c>
      <c r="T56" s="36">
        <v>1E-08</v>
      </c>
      <c r="U56" s="30">
        <f t="shared" si="24"/>
        <v>1.0000000000100001E-07</v>
      </c>
      <c r="V56" s="36">
        <v>1E-08</v>
      </c>
      <c r="W56" s="30">
        <f t="shared" si="25"/>
        <v>1.0000000000100001E-07</v>
      </c>
      <c r="X56" s="36">
        <v>1E-08</v>
      </c>
      <c r="Y56" s="30">
        <f t="shared" si="26"/>
        <v>1E-08</v>
      </c>
      <c r="Z56" s="36">
        <v>1E-08</v>
      </c>
      <c r="AA56" s="30">
        <f t="shared" si="27"/>
        <v>1.0000000000100001E-07</v>
      </c>
      <c r="AB56" s="36">
        <v>1E-08</v>
      </c>
      <c r="AC56" s="30">
        <f t="shared" si="28"/>
        <v>1.0000000000100001E-07</v>
      </c>
      <c r="AD56" s="36">
        <v>1E-08</v>
      </c>
      <c r="AE56" s="30">
        <f t="shared" si="29"/>
        <v>0</v>
      </c>
      <c r="AF56" s="36">
        <v>1E-08</v>
      </c>
    </row>
    <row r="57" spans="2:32" ht="15" customHeight="1">
      <c r="B57" s="76" t="str">
        <f t="shared" si="18"/>
        <v>Ar</v>
      </c>
      <c r="C57" s="19" t="s">
        <v>28</v>
      </c>
      <c r="D57" s="35">
        <v>36</v>
      </c>
      <c r="E57" s="11"/>
      <c r="F57" s="11"/>
      <c r="G57" s="11"/>
      <c r="H57" s="11"/>
      <c r="I57" s="11"/>
      <c r="J57" s="11"/>
      <c r="K57" s="30">
        <f t="shared" si="19"/>
        <v>1.0000000000000001E-07</v>
      </c>
      <c r="L57" s="36">
        <v>1E-08</v>
      </c>
      <c r="M57" s="30">
        <f t="shared" si="20"/>
        <v>1E-18</v>
      </c>
      <c r="N57" s="36">
        <v>1E-08</v>
      </c>
      <c r="O57" s="30">
        <f t="shared" si="21"/>
        <v>1.0000000000100001E-07</v>
      </c>
      <c r="P57" s="36">
        <v>1E-08</v>
      </c>
      <c r="Q57" s="30">
        <f t="shared" si="22"/>
        <v>1.0000000000100001E-07</v>
      </c>
      <c r="R57" s="36">
        <v>1E-08</v>
      </c>
      <c r="S57" s="30">
        <f t="shared" si="23"/>
        <v>1.0000000000100001E-07</v>
      </c>
      <c r="T57" s="36">
        <v>1E-08</v>
      </c>
      <c r="U57" s="30">
        <f t="shared" si="24"/>
        <v>1.0000000000100001E-07</v>
      </c>
      <c r="V57" s="36">
        <v>1E-08</v>
      </c>
      <c r="W57" s="30">
        <f t="shared" si="25"/>
        <v>1.0000000000100001E-07</v>
      </c>
      <c r="X57" s="36">
        <v>1E-08</v>
      </c>
      <c r="Y57" s="30">
        <f t="shared" si="26"/>
        <v>1E-08</v>
      </c>
      <c r="Z57" s="36">
        <v>1E-08</v>
      </c>
      <c r="AA57" s="30">
        <f t="shared" si="27"/>
        <v>1.0000000000100001E-07</v>
      </c>
      <c r="AB57" s="36">
        <v>1E-08</v>
      </c>
      <c r="AC57" s="30">
        <f t="shared" si="28"/>
        <v>1.0000000000100001E-07</v>
      </c>
      <c r="AD57" s="36">
        <v>1E-08</v>
      </c>
      <c r="AE57" s="30">
        <f t="shared" si="29"/>
        <v>0</v>
      </c>
      <c r="AF57" s="36">
        <v>1E-08</v>
      </c>
    </row>
    <row r="58" spans="2:32" ht="15" customHeight="1">
      <c r="B58" s="76" t="str">
        <f t="shared" si="18"/>
        <v>CH3OH</v>
      </c>
      <c r="C58" s="19" t="s">
        <v>28</v>
      </c>
      <c r="D58" s="35">
        <v>37</v>
      </c>
      <c r="E58" s="11"/>
      <c r="F58" s="11"/>
      <c r="G58" s="11"/>
      <c r="H58" s="11"/>
      <c r="I58" s="11"/>
      <c r="J58" s="11"/>
      <c r="K58" s="30">
        <f t="shared" si="19"/>
        <v>1.0000000000000001E-07</v>
      </c>
      <c r="L58" s="36">
        <v>1E-08</v>
      </c>
      <c r="M58" s="30">
        <f t="shared" si="20"/>
        <v>1E-18</v>
      </c>
      <c r="N58" s="36">
        <v>1E-08</v>
      </c>
      <c r="O58" s="30">
        <f t="shared" si="21"/>
        <v>1.0000000000100001E-07</v>
      </c>
      <c r="P58" s="36">
        <v>1E-08</v>
      </c>
      <c r="Q58" s="30">
        <f t="shared" si="22"/>
        <v>1.0000000000100001E-07</v>
      </c>
      <c r="R58" s="36">
        <v>1E-08</v>
      </c>
      <c r="S58" s="30">
        <f t="shared" si="23"/>
        <v>1.0000000000100001E-07</v>
      </c>
      <c r="T58" s="36">
        <v>1E-08</v>
      </c>
      <c r="U58" s="30">
        <f t="shared" si="24"/>
        <v>1.0000000000100001E-07</v>
      </c>
      <c r="V58" s="36">
        <v>1E-08</v>
      </c>
      <c r="W58" s="30">
        <f t="shared" si="25"/>
        <v>1.0000000000100001E-07</v>
      </c>
      <c r="X58" s="36">
        <v>1E-08</v>
      </c>
      <c r="Y58" s="30">
        <f t="shared" si="26"/>
        <v>1E-08</v>
      </c>
      <c r="Z58" s="36">
        <v>1E-08</v>
      </c>
      <c r="AA58" s="30">
        <f t="shared" si="27"/>
        <v>1.0000000000100001E-07</v>
      </c>
      <c r="AB58" s="36">
        <v>1E-08</v>
      </c>
      <c r="AC58" s="30">
        <f t="shared" si="28"/>
        <v>1.0000000000100001E-07</v>
      </c>
      <c r="AD58" s="36">
        <v>1E-08</v>
      </c>
      <c r="AE58" s="30">
        <f t="shared" si="29"/>
        <v>0</v>
      </c>
      <c r="AF58" s="36">
        <v>1E-08</v>
      </c>
    </row>
    <row r="59" spans="2:32" ht="15" customHeight="1">
      <c r="B59" s="76">
        <f t="shared" si="18"/>
      </c>
      <c r="C59" s="19" t="s">
        <v>28</v>
      </c>
      <c r="D59" s="35">
        <v>38</v>
      </c>
      <c r="E59" s="11"/>
      <c r="F59" s="11"/>
      <c r="G59" s="11"/>
      <c r="H59" s="11"/>
      <c r="I59" s="11"/>
      <c r="J59" s="11"/>
      <c r="K59" s="30">
        <f t="shared" si="19"/>
        <v>0</v>
      </c>
      <c r="L59" s="36">
        <v>1E-08</v>
      </c>
      <c r="M59" s="30">
        <f t="shared" si="20"/>
        <v>0</v>
      </c>
      <c r="N59" s="36">
        <v>1E-08</v>
      </c>
      <c r="O59" s="30">
        <f t="shared" si="21"/>
        <v>0</v>
      </c>
      <c r="P59" s="36">
        <v>1E-08</v>
      </c>
      <c r="Q59" s="30">
        <f t="shared" si="22"/>
        <v>0</v>
      </c>
      <c r="R59" s="36">
        <v>1E-08</v>
      </c>
      <c r="S59" s="30">
        <f t="shared" si="23"/>
        <v>0</v>
      </c>
      <c r="T59" s="36">
        <v>1E-08</v>
      </c>
      <c r="U59" s="30">
        <f t="shared" si="24"/>
        <v>0</v>
      </c>
      <c r="V59" s="36">
        <v>1E-08</v>
      </c>
      <c r="W59" s="30">
        <f t="shared" si="25"/>
        <v>0</v>
      </c>
      <c r="X59" s="36">
        <v>1E-08</v>
      </c>
      <c r="Y59" s="30">
        <f t="shared" si="26"/>
        <v>0</v>
      </c>
      <c r="Z59" s="36">
        <v>1E-08</v>
      </c>
      <c r="AA59" s="30">
        <f t="shared" si="27"/>
        <v>0</v>
      </c>
      <c r="AB59" s="36">
        <v>1E-08</v>
      </c>
      <c r="AC59" s="30">
        <f t="shared" si="28"/>
        <v>0</v>
      </c>
      <c r="AD59" s="36">
        <v>1E-08</v>
      </c>
      <c r="AE59" s="30">
        <f t="shared" si="29"/>
        <v>0</v>
      </c>
      <c r="AF59" s="36">
        <v>1E-08</v>
      </c>
    </row>
    <row r="60" spans="2:32" ht="15" customHeight="1">
      <c r="B60" s="76">
        <f t="shared" si="18"/>
      </c>
      <c r="C60" s="19" t="s">
        <v>28</v>
      </c>
      <c r="D60" s="35">
        <v>39</v>
      </c>
      <c r="E60" s="11"/>
      <c r="F60" s="11"/>
      <c r="G60" s="11"/>
      <c r="H60" s="11"/>
      <c r="I60" s="11"/>
      <c r="J60" s="11"/>
      <c r="K60" s="30">
        <f t="shared" si="19"/>
        <v>0</v>
      </c>
      <c r="L60" s="36">
        <v>1E-08</v>
      </c>
      <c r="M60" s="30">
        <f t="shared" si="20"/>
        <v>0</v>
      </c>
      <c r="N60" s="36">
        <v>1E-08</v>
      </c>
      <c r="O60" s="30">
        <f t="shared" si="21"/>
        <v>0</v>
      </c>
      <c r="P60" s="36">
        <v>1E-08</v>
      </c>
      <c r="Q60" s="30">
        <f t="shared" si="22"/>
        <v>0</v>
      </c>
      <c r="R60" s="36">
        <v>1E-08</v>
      </c>
      <c r="S60" s="30">
        <f t="shared" si="23"/>
        <v>0</v>
      </c>
      <c r="T60" s="36">
        <v>1E-08</v>
      </c>
      <c r="U60" s="30">
        <f t="shared" si="24"/>
        <v>0</v>
      </c>
      <c r="V60" s="36">
        <v>1E-08</v>
      </c>
      <c r="W60" s="30">
        <f t="shared" si="25"/>
        <v>0</v>
      </c>
      <c r="X60" s="36">
        <v>1E-08</v>
      </c>
      <c r="Y60" s="30">
        <f t="shared" si="26"/>
        <v>0</v>
      </c>
      <c r="Z60" s="36">
        <v>1E-08</v>
      </c>
      <c r="AA60" s="30">
        <f t="shared" si="27"/>
        <v>0</v>
      </c>
      <c r="AB60" s="36">
        <v>1E-08</v>
      </c>
      <c r="AC60" s="30">
        <f t="shared" si="28"/>
        <v>0</v>
      </c>
      <c r="AD60" s="36">
        <v>1E-08</v>
      </c>
      <c r="AE60" s="30">
        <f t="shared" si="29"/>
        <v>0</v>
      </c>
      <c r="AF60" s="36">
        <v>1E-08</v>
      </c>
    </row>
    <row r="61" spans="2:32" ht="15" customHeight="1">
      <c r="B61" s="76">
        <f t="shared" si="18"/>
      </c>
      <c r="C61" s="19" t="s">
        <v>28</v>
      </c>
      <c r="D61" s="35">
        <v>40</v>
      </c>
      <c r="E61" s="11"/>
      <c r="F61" s="11"/>
      <c r="G61" s="11"/>
      <c r="H61" s="11"/>
      <c r="I61" s="11"/>
      <c r="J61" s="11"/>
      <c r="K61" s="30">
        <f t="shared" si="19"/>
        <v>0</v>
      </c>
      <c r="L61" s="36">
        <v>1E-08</v>
      </c>
      <c r="M61" s="30">
        <f t="shared" si="20"/>
        <v>0</v>
      </c>
      <c r="N61" s="36">
        <v>1E-08</v>
      </c>
      <c r="O61" s="30">
        <f t="shared" si="21"/>
        <v>0</v>
      </c>
      <c r="P61" s="36">
        <v>1E-08</v>
      </c>
      <c r="Q61" s="30">
        <f t="shared" si="22"/>
        <v>0</v>
      </c>
      <c r="R61" s="36">
        <v>1E-08</v>
      </c>
      <c r="S61" s="30">
        <f t="shared" si="23"/>
        <v>0</v>
      </c>
      <c r="T61" s="36">
        <v>1E-08</v>
      </c>
      <c r="U61" s="30">
        <f t="shared" si="24"/>
        <v>0</v>
      </c>
      <c r="V61" s="36">
        <v>1E-08</v>
      </c>
      <c r="W61" s="30">
        <f t="shared" si="25"/>
        <v>0</v>
      </c>
      <c r="X61" s="36">
        <v>1E-08</v>
      </c>
      <c r="Y61" s="30">
        <f t="shared" si="26"/>
        <v>0</v>
      </c>
      <c r="Z61" s="36">
        <v>1E-08</v>
      </c>
      <c r="AA61" s="30">
        <f t="shared" si="27"/>
        <v>0</v>
      </c>
      <c r="AB61" s="36">
        <v>1E-08</v>
      </c>
      <c r="AC61" s="30">
        <f t="shared" si="28"/>
        <v>0</v>
      </c>
      <c r="AD61" s="36">
        <v>1E-08</v>
      </c>
      <c r="AE61" s="30">
        <f t="shared" si="29"/>
        <v>0</v>
      </c>
      <c r="AF61" s="36">
        <v>1E-08</v>
      </c>
    </row>
    <row r="62" spans="2:32" ht="15" customHeight="1">
      <c r="B62" s="76">
        <f t="shared" si="18"/>
      </c>
      <c r="C62" s="19" t="s">
        <v>28</v>
      </c>
      <c r="D62" s="35">
        <v>41</v>
      </c>
      <c r="E62" s="11"/>
      <c r="F62" s="11"/>
      <c r="G62" s="11"/>
      <c r="H62" s="11"/>
      <c r="I62" s="11"/>
      <c r="J62" s="11"/>
      <c r="K62" s="30">
        <f t="shared" si="19"/>
        <v>0</v>
      </c>
      <c r="L62" s="36">
        <v>1E-08</v>
      </c>
      <c r="M62" s="30">
        <f t="shared" si="20"/>
        <v>0</v>
      </c>
      <c r="N62" s="36">
        <v>1E-08</v>
      </c>
      <c r="O62" s="30">
        <f t="shared" si="21"/>
        <v>0</v>
      </c>
      <c r="P62" s="36">
        <v>1E-08</v>
      </c>
      <c r="Q62" s="30">
        <f t="shared" si="22"/>
        <v>0</v>
      </c>
      <c r="R62" s="36">
        <v>1E-08</v>
      </c>
      <c r="S62" s="30">
        <f t="shared" si="23"/>
        <v>0</v>
      </c>
      <c r="T62" s="36">
        <v>1E-08</v>
      </c>
      <c r="U62" s="30">
        <f t="shared" si="24"/>
        <v>0</v>
      </c>
      <c r="V62" s="36">
        <v>1E-08</v>
      </c>
      <c r="W62" s="30">
        <f t="shared" si="25"/>
        <v>0</v>
      </c>
      <c r="X62" s="36">
        <v>1E-08</v>
      </c>
      <c r="Y62" s="30">
        <f t="shared" si="26"/>
        <v>0</v>
      </c>
      <c r="Z62" s="36">
        <v>1E-08</v>
      </c>
      <c r="AA62" s="30">
        <f t="shared" si="27"/>
        <v>0</v>
      </c>
      <c r="AB62" s="36">
        <v>1E-08</v>
      </c>
      <c r="AC62" s="30">
        <f t="shared" si="28"/>
        <v>0</v>
      </c>
      <c r="AD62" s="36">
        <v>1E-08</v>
      </c>
      <c r="AE62" s="30">
        <f t="shared" si="29"/>
        <v>0</v>
      </c>
      <c r="AF62" s="36">
        <v>1E-08</v>
      </c>
    </row>
    <row r="63" spans="2:32" ht="15" customHeight="1" thickBot="1">
      <c r="B63" s="32" t="s">
        <v>249</v>
      </c>
      <c r="C63" s="19"/>
      <c r="D63" s="35">
        <v>42</v>
      </c>
      <c r="E63" s="11"/>
      <c r="F63" s="11"/>
      <c r="G63" s="11"/>
      <c r="H63" s="11"/>
      <c r="I63" s="11"/>
      <c r="J63" s="11"/>
      <c r="K63" s="37">
        <f aca="true" t="shared" si="30" ref="K63:AF63">SUM(K46:K62)</f>
        <v>1000.0000011999996</v>
      </c>
      <c r="L63" s="38">
        <f t="shared" si="30"/>
        <v>1.7000000000000004E-07</v>
      </c>
      <c r="M63" s="37">
        <f t="shared" si="30"/>
        <v>1.3000000000000005E-17</v>
      </c>
      <c r="N63" s="38">
        <f t="shared" si="30"/>
        <v>1.7000000000000004E-07</v>
      </c>
      <c r="O63" s="37">
        <f t="shared" si="30"/>
        <v>1000.0000011999996</v>
      </c>
      <c r="P63" s="38">
        <f t="shared" si="30"/>
        <v>1.7000000000000004E-07</v>
      </c>
      <c r="Q63" s="37">
        <f t="shared" si="30"/>
        <v>3941.4671054822666</v>
      </c>
      <c r="R63" s="38">
        <f t="shared" si="30"/>
        <v>1.7000000000000004E-07</v>
      </c>
      <c r="S63" s="37">
        <f t="shared" si="30"/>
        <v>4403.772234973995</v>
      </c>
      <c r="T63" s="38">
        <f t="shared" si="30"/>
        <v>1.7000000000000004E-07</v>
      </c>
      <c r="U63" s="70">
        <f t="shared" si="30"/>
        <v>4403.772234973995</v>
      </c>
      <c r="V63" s="65">
        <f t="shared" si="30"/>
        <v>1.7000000000000004E-07</v>
      </c>
      <c r="W63" s="37">
        <f t="shared" si="30"/>
        <v>4403.772234973995</v>
      </c>
      <c r="X63" s="38">
        <f t="shared" si="30"/>
        <v>1.7000000000000004E-07</v>
      </c>
      <c r="Y63" s="37">
        <f t="shared" si="30"/>
        <v>1.3E-07</v>
      </c>
      <c r="Z63" s="38">
        <f t="shared" si="30"/>
        <v>1.7000000000000004E-07</v>
      </c>
      <c r="AA63" s="70">
        <f t="shared" si="30"/>
        <v>4403.772234973995</v>
      </c>
      <c r="AB63" s="65">
        <f t="shared" si="30"/>
        <v>1.7000000000000004E-07</v>
      </c>
      <c r="AC63" s="37">
        <f t="shared" si="30"/>
        <v>2893.2353284861715</v>
      </c>
      <c r="AD63" s="38">
        <f t="shared" si="30"/>
        <v>1.7000000000000004E-07</v>
      </c>
      <c r="AE63" s="37">
        <f t="shared" si="30"/>
        <v>1510.5369064878237</v>
      </c>
      <c r="AF63" s="38">
        <f t="shared" si="30"/>
        <v>1.7000000000000004E-07</v>
      </c>
    </row>
    <row r="64" spans="2:32" ht="15" customHeight="1" thickBot="1">
      <c r="B64" s="76" t="str">
        <f>B42</f>
        <v>H2O</v>
      </c>
      <c r="C64" s="19" t="s">
        <v>28</v>
      </c>
      <c r="D64" s="35">
        <v>43</v>
      </c>
      <c r="E64" s="11"/>
      <c r="F64" s="11"/>
      <c r="G64" s="11"/>
      <c r="H64" s="11"/>
      <c r="I64" s="11"/>
      <c r="J64" s="11"/>
      <c r="K64" s="39">
        <v>1E-08</v>
      </c>
      <c r="L64" s="39">
        <v>1E-08</v>
      </c>
      <c r="M64" s="30">
        <f>M42</f>
        <v>3000</v>
      </c>
      <c r="N64" s="39">
        <v>1E-08</v>
      </c>
      <c r="O64" s="30">
        <f>O42</f>
        <v>3000.00000001</v>
      </c>
      <c r="P64" s="39">
        <v>1E-08</v>
      </c>
      <c r="Q64" s="30">
        <f>Q42</f>
        <v>1821.0016270491892</v>
      </c>
      <c r="R64" s="68">
        <v>1E-08</v>
      </c>
      <c r="S64" s="30">
        <f>S42</f>
        <v>1358.6965023574614</v>
      </c>
      <c r="T64" s="68">
        <v>1E-08</v>
      </c>
      <c r="U64" s="73">
        <f>U82*U63/(U66-U82)</f>
        <v>17.25466683281149</v>
      </c>
      <c r="V64" s="73">
        <f>Q64-U64</f>
        <v>1803.7469602163778</v>
      </c>
      <c r="W64" s="69">
        <f>W42</f>
        <v>17.25466683281149</v>
      </c>
      <c r="X64" s="36">
        <v>1E-08</v>
      </c>
      <c r="Y64" s="36">
        <v>1E-08</v>
      </c>
      <c r="Z64" s="30">
        <f>Y42</f>
        <v>1803.7469602163778</v>
      </c>
      <c r="AA64" s="69">
        <f>AA42</f>
        <v>17.25466683281149</v>
      </c>
      <c r="AB64" s="36">
        <v>1E-08</v>
      </c>
      <c r="AC64" s="69">
        <f>AC42</f>
        <v>1E-08</v>
      </c>
      <c r="AD64" s="36">
        <v>1E-08</v>
      </c>
      <c r="AE64" s="69">
        <f>AE42</f>
        <v>17.25466682281149</v>
      </c>
      <c r="AF64" s="30">
        <f>AB64</f>
        <v>1E-08</v>
      </c>
    </row>
    <row r="65" spans="2:32" ht="15" customHeight="1">
      <c r="B65" s="19" t="s">
        <v>250</v>
      </c>
      <c r="C65" s="19" t="s">
        <v>28</v>
      </c>
      <c r="D65" s="35">
        <v>44</v>
      </c>
      <c r="E65" s="11"/>
      <c r="F65" s="11"/>
      <c r="G65" s="11"/>
      <c r="H65" s="11"/>
      <c r="I65" s="11"/>
      <c r="J65" s="11"/>
      <c r="K65" s="30">
        <f aca="true" t="shared" si="31" ref="K65:AF65">K63+K64</f>
        <v>1000.0000012099996</v>
      </c>
      <c r="L65" s="30">
        <f t="shared" si="31"/>
        <v>1.8000000000000005E-07</v>
      </c>
      <c r="M65" s="30">
        <f t="shared" si="31"/>
        <v>3000</v>
      </c>
      <c r="N65" s="30">
        <f t="shared" si="31"/>
        <v>1.8000000000000005E-07</v>
      </c>
      <c r="O65" s="30">
        <f t="shared" si="31"/>
        <v>4000.0000012099995</v>
      </c>
      <c r="P65" s="30">
        <f t="shared" si="31"/>
        <v>1.8000000000000005E-07</v>
      </c>
      <c r="Q65" s="30">
        <f t="shared" si="31"/>
        <v>5762.468732531455</v>
      </c>
      <c r="R65" s="30">
        <f t="shared" si="31"/>
        <v>1.8000000000000005E-07</v>
      </c>
      <c r="S65" s="30">
        <f t="shared" si="31"/>
        <v>5762.468737331456</v>
      </c>
      <c r="T65" s="30">
        <f t="shared" si="31"/>
        <v>1.8000000000000005E-07</v>
      </c>
      <c r="U65" s="71">
        <f t="shared" si="31"/>
        <v>4421.026901806807</v>
      </c>
      <c r="V65" s="71">
        <f t="shared" si="31"/>
        <v>1803.7469603863779</v>
      </c>
      <c r="W65" s="30">
        <f t="shared" si="31"/>
        <v>4421.026901806807</v>
      </c>
      <c r="X65" s="30">
        <f t="shared" si="31"/>
        <v>1.8000000000000005E-07</v>
      </c>
      <c r="Y65" s="30">
        <f t="shared" si="31"/>
        <v>1.4E-07</v>
      </c>
      <c r="Z65" s="30">
        <f t="shared" si="31"/>
        <v>1803.7469603863779</v>
      </c>
      <c r="AA65" s="71">
        <f t="shared" si="31"/>
        <v>4421.026901806807</v>
      </c>
      <c r="AB65" s="71">
        <f t="shared" si="31"/>
        <v>1.8000000000000005E-07</v>
      </c>
      <c r="AC65" s="30">
        <f t="shared" si="31"/>
        <v>2893.2353284961714</v>
      </c>
      <c r="AD65" s="30">
        <f t="shared" si="31"/>
        <v>1.8000000000000005E-07</v>
      </c>
      <c r="AE65" s="30">
        <f t="shared" si="31"/>
        <v>1527.7915733106352</v>
      </c>
      <c r="AF65" s="30">
        <f t="shared" si="31"/>
        <v>1.8000000000000005E-07</v>
      </c>
    </row>
    <row r="66" spans="2:32" ht="15" customHeight="1">
      <c r="B66" s="32" t="s">
        <v>37</v>
      </c>
      <c r="C66" s="33" t="s">
        <v>38</v>
      </c>
      <c r="D66" s="35">
        <v>45</v>
      </c>
      <c r="E66" s="12"/>
      <c r="F66" s="12"/>
      <c r="G66" s="12"/>
      <c r="H66" s="12"/>
      <c r="I66" s="12"/>
      <c r="J66" s="12"/>
      <c r="K66" s="74">
        <f>VLOOKUP(K$21,$V$8:$X$18,2,0)</f>
        <v>3.3</v>
      </c>
      <c r="L66" s="34">
        <f>K66/0.101325</f>
        <v>32.56846780162842</v>
      </c>
      <c r="M66" s="74">
        <f>VLOOKUP(M$21,$V$8:$X$18,2,0)</f>
        <v>4.1</v>
      </c>
      <c r="N66" s="34">
        <f>M66/0.101325</f>
        <v>40.463853935356525</v>
      </c>
      <c r="O66" s="74">
        <f>VLOOKUP(O$21,$V$8:$X$18,2,0)</f>
        <v>2.8</v>
      </c>
      <c r="P66" s="34">
        <f>O66/0.101325</f>
        <v>27.63385146804836</v>
      </c>
      <c r="Q66" s="74">
        <f>VLOOKUP(Q$21,$V$8:$X$18,2,0)</f>
        <v>2</v>
      </c>
      <c r="R66" s="34">
        <f>Q66/0.101325</f>
        <v>19.738465334320257</v>
      </c>
      <c r="S66" s="74">
        <f>VLOOKUP(S$21,$V$8:$X$18,2,0)</f>
        <v>1.8</v>
      </c>
      <c r="T66" s="34">
        <f>S66/0.101325</f>
        <v>17.764618800888233</v>
      </c>
      <c r="U66" s="74">
        <f>VLOOKUP(U$21,$V$8:$X$18,2,0)</f>
        <v>1.7</v>
      </c>
      <c r="V66" s="34">
        <f>U66/0.101325</f>
        <v>16.777695534172217</v>
      </c>
      <c r="W66" s="74">
        <f>VLOOKUP(W$21,$V$8:$X$18,2,0)</f>
        <v>1.7</v>
      </c>
      <c r="X66" s="34">
        <f>W66/0.101325</f>
        <v>16.777695534172217</v>
      </c>
      <c r="Y66" s="74">
        <f>VLOOKUP(Y$21,$V$8:$X$18,2,0)</f>
        <v>1.7</v>
      </c>
      <c r="Z66" s="34">
        <f>Y66/0.101325</f>
        <v>16.777695534172217</v>
      </c>
      <c r="AA66" s="74">
        <f>VLOOKUP(AA$21,$V$8:$X$18,2,0)</f>
        <v>1.6</v>
      </c>
      <c r="AB66" s="34">
        <f>AA66/0.101325</f>
        <v>15.790772267456207</v>
      </c>
      <c r="AC66" s="74">
        <f>VLOOKUP(AC$21,$V$8:$X$18,2,0)</f>
        <v>1.6</v>
      </c>
      <c r="AD66" s="34">
        <f>AC66/0.101325</f>
        <v>15.790772267456207</v>
      </c>
      <c r="AE66" s="74">
        <f>VLOOKUP(AE$21,$V$8:$X$18,2,0)</f>
        <v>0.03</v>
      </c>
      <c r="AF66" s="34">
        <f>AE66/0.101325</f>
        <v>0.29607698001480387</v>
      </c>
    </row>
    <row r="67" spans="2:32" ht="15" customHeight="1">
      <c r="B67" s="76" t="s">
        <v>195</v>
      </c>
      <c r="C67" s="19" t="s">
        <v>227</v>
      </c>
      <c r="D67" s="35">
        <v>46</v>
      </c>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row>
    <row r="68" spans="2:32" ht="15" customHeight="1">
      <c r="B68" s="32" t="s">
        <v>39</v>
      </c>
      <c r="C68" s="22" t="s">
        <v>40</v>
      </c>
      <c r="D68" s="35">
        <v>47</v>
      </c>
      <c r="E68" s="13"/>
      <c r="F68" s="13"/>
      <c r="G68" s="13"/>
      <c r="H68" s="13"/>
      <c r="I68" s="13"/>
      <c r="J68" s="13"/>
      <c r="K68" s="75">
        <f>VLOOKUP(K$21,$V$8:$X$18,3,0)</f>
        <v>25</v>
      </c>
      <c r="L68" s="27">
        <f>K68+273.15</f>
        <v>298.15</v>
      </c>
      <c r="M68" s="75">
        <f>VLOOKUP(M$21,$V$8:$X$18,3,0)</f>
        <v>350</v>
      </c>
      <c r="N68" s="27">
        <f>M68+273.15</f>
        <v>623.15</v>
      </c>
      <c r="O68" s="75">
        <f>VLOOKUP(O$21,$V$8:$X$18,3,0)</f>
        <v>300</v>
      </c>
      <c r="P68" s="27">
        <f>O68+273.15</f>
        <v>573.15</v>
      </c>
      <c r="Q68" s="75">
        <f>VLOOKUP(Q$21,$V$8:$X$18,3,0)</f>
        <v>875</v>
      </c>
      <c r="R68" s="27">
        <f>Q68+273.15</f>
        <v>1148.15</v>
      </c>
      <c r="S68" s="75">
        <f>VLOOKUP(S$21,$V$8:$X$18,3,0)</f>
        <v>375</v>
      </c>
      <c r="T68" s="27">
        <f>S68+273.15</f>
        <v>648.15</v>
      </c>
      <c r="U68" s="75">
        <f>VLOOKUP(U$21,$V$8:$X$18,3,0)</f>
        <v>38</v>
      </c>
      <c r="V68" s="27">
        <f>U68+273.15</f>
        <v>311.15</v>
      </c>
      <c r="W68" s="75">
        <f>VLOOKUP(W$21,$V$8:$X$18,3,0)</f>
        <v>38</v>
      </c>
      <c r="X68" s="27">
        <f>W68+273.15</f>
        <v>311.15</v>
      </c>
      <c r="Y68" s="75">
        <f>VLOOKUP(Y$21,$V$8:$X$18,3,0)</f>
        <v>38</v>
      </c>
      <c r="Z68" s="27">
        <f>Y68+273.15</f>
        <v>311.15</v>
      </c>
      <c r="AA68" s="75">
        <f>VLOOKUP(AA$21,$V$8:$X$18,3,0)</f>
        <v>38</v>
      </c>
      <c r="AB68" s="27">
        <f>AA68+273.15</f>
        <v>311.15</v>
      </c>
      <c r="AC68" s="75">
        <f>VLOOKUP(AC$21,$V$8:$X$18,3,0)</f>
        <v>38</v>
      </c>
      <c r="AD68" s="27">
        <f>AC68+273.15</f>
        <v>311.15</v>
      </c>
      <c r="AE68" s="75">
        <f>VLOOKUP(AE$21,$V$8:$X$18,3,0)</f>
        <v>38</v>
      </c>
      <c r="AF68" s="27">
        <f>AE68+273.15</f>
        <v>311.15</v>
      </c>
    </row>
    <row r="69" spans="2:32" ht="15" customHeight="1">
      <c r="B69" s="76" t="s">
        <v>112</v>
      </c>
      <c r="C69" s="22" t="s">
        <v>40</v>
      </c>
      <c r="D69" s="35">
        <v>48</v>
      </c>
      <c r="E69" s="13"/>
      <c r="F69" s="13"/>
      <c r="G69" s="13"/>
      <c r="H69" s="13"/>
      <c r="I69" s="13"/>
      <c r="J69" s="13"/>
      <c r="K69" s="13"/>
      <c r="L69" s="13"/>
      <c r="M69" s="13"/>
      <c r="N69" s="13"/>
      <c r="O69" s="13"/>
      <c r="P69" s="27"/>
      <c r="Q69" s="36">
        <v>0</v>
      </c>
      <c r="R69" s="27"/>
      <c r="S69" s="36">
        <v>0</v>
      </c>
      <c r="T69" s="27"/>
      <c r="U69" s="13"/>
      <c r="V69" s="27"/>
      <c r="W69" s="13"/>
      <c r="X69" s="27"/>
      <c r="Y69" s="13"/>
      <c r="Z69" s="27"/>
      <c r="AA69" s="13"/>
      <c r="AB69" s="27"/>
      <c r="AC69" s="13"/>
      <c r="AD69" s="27"/>
      <c r="AE69" s="13"/>
      <c r="AF69" s="27"/>
    </row>
    <row r="70" spans="2:32" ht="15" customHeight="1">
      <c r="B70" s="19" t="s">
        <v>251</v>
      </c>
      <c r="C70" s="19"/>
      <c r="D70" s="35">
        <v>49</v>
      </c>
      <c r="E70" s="11"/>
      <c r="F70" s="11"/>
      <c r="G70" s="11"/>
      <c r="H70" s="11"/>
      <c r="I70" s="11"/>
      <c r="J70" s="11"/>
      <c r="K70" s="47" t="s">
        <v>28</v>
      </c>
      <c r="L70" s="54" t="s">
        <v>36</v>
      </c>
      <c r="M70" s="47" t="s">
        <v>28</v>
      </c>
      <c r="N70" s="54" t="s">
        <v>36</v>
      </c>
      <c r="O70" s="47" t="s">
        <v>28</v>
      </c>
      <c r="P70" s="54" t="s">
        <v>36</v>
      </c>
      <c r="Q70" s="47" t="s">
        <v>28</v>
      </c>
      <c r="R70" s="54" t="s">
        <v>36</v>
      </c>
      <c r="S70" s="47" t="s">
        <v>28</v>
      </c>
      <c r="T70" s="54" t="s">
        <v>36</v>
      </c>
      <c r="U70" s="47" t="s">
        <v>28</v>
      </c>
      <c r="V70" s="54" t="s">
        <v>36</v>
      </c>
      <c r="W70" s="47" t="s">
        <v>28</v>
      </c>
      <c r="X70" s="54" t="s">
        <v>36</v>
      </c>
      <c r="Y70" s="47" t="s">
        <v>28</v>
      </c>
      <c r="Z70" s="54" t="s">
        <v>36</v>
      </c>
      <c r="AA70" s="47" t="s">
        <v>28</v>
      </c>
      <c r="AB70" s="54" t="s">
        <v>36</v>
      </c>
      <c r="AC70" s="47" t="s">
        <v>28</v>
      </c>
      <c r="AD70" s="54" t="s">
        <v>36</v>
      </c>
      <c r="AE70" s="47" t="s">
        <v>28</v>
      </c>
      <c r="AF70" s="54" t="s">
        <v>36</v>
      </c>
    </row>
    <row r="71" spans="2:32" ht="15" customHeight="1">
      <c r="B71" s="76" t="s">
        <v>252</v>
      </c>
      <c r="C71" s="77">
        <v>12.011</v>
      </c>
      <c r="D71" s="35">
        <v>50</v>
      </c>
      <c r="E71" s="14"/>
      <c r="F71" s="14"/>
      <c r="G71" s="14"/>
      <c r="H71" s="14"/>
      <c r="I71" s="14"/>
      <c r="J71" s="14"/>
      <c r="K71" s="40">
        <f>$E24*K24+$E25*K25+$E26*K26+$E27*K27+$E28*K28+$E29*K29+$E30*K30+$E31*K31+$E32*K32+$E33*K33+$E34*K34+$E35*K35+$E36*K36+$E37*K37+$E38*K38+$E39*K39+$E40*K40+$E42*K42</f>
        <v>1000.0000023</v>
      </c>
      <c r="L71" s="48">
        <f aca="true" t="shared" si="32" ref="L71:L76">K71*$C71</f>
        <v>12011.0000276253</v>
      </c>
      <c r="M71" s="40">
        <f>$E24*M24+$E25*M25+$E26*M26+$E27*M27+$E28*M28+$E29*M29+$E30*M30+$E31*M31+$E32*M32+$E33*M33+$E34*M34+$E35*M35+$E36*M36+$E37*M37+$E38*M38+$E39*M39+$E40*M40+$E42*M42</f>
        <v>2.4000000000000005E-17</v>
      </c>
      <c r="N71" s="48">
        <f aca="true" t="shared" si="33" ref="N71:N76">M71*$C71</f>
        <v>2.8826400000000004E-16</v>
      </c>
      <c r="O71" s="40">
        <f>$E24*O24+$E25*O25+$E26*O26+$E27*O27+$E28*O28+$E29*O29+$E30*O30+$E31*O31+$E32*O32+$E33*O33+$E34*O34+$E35*O35+$E36*O36+$E37*O37+$E38*O38+$E39*O39+$E40*O40+$E42*O42</f>
        <v>1000.0000023</v>
      </c>
      <c r="P71" s="48">
        <f aca="true" t="shared" si="34" ref="P71:P76">O71*$C71</f>
        <v>12011.0000276253</v>
      </c>
      <c r="Q71" s="40">
        <f>$E24*Q24+$E25*Q25+$E26*Q26+$E27*Q27+$E28*Q28+$E29*Q29+$E30*Q30+$E31*Q31+$E32*Q32+$E33*Q33+$E34*Q34+$E35*Q35+$E36*Q36+$E37*Q37+$E38*Q38+$E39*Q39+$E40*Q40+$E42*Q42</f>
        <v>1000.0000044</v>
      </c>
      <c r="R71" s="48">
        <f aca="true" t="shared" si="35" ref="R71:R76">Q71*$C71</f>
        <v>12011.0000528484</v>
      </c>
      <c r="S71" s="40">
        <f>$E24*S24+$E25*S25+$E26*S26+$E27*S27+$E28*S28+$E29*S29+$E30*S30+$E31*S31+$E32*S32+$E33*S33+$E34*S34+$E35*S35+$E36*S36+$E37*S37+$E38*S38+$E39*S39+$E40*S40+$E42*S42</f>
        <v>1000.0000065</v>
      </c>
      <c r="T71" s="48">
        <f aca="true" t="shared" si="36" ref="T71:T76">S71*$C71</f>
        <v>12011.0000780715</v>
      </c>
      <c r="U71" s="40">
        <f>$E24*U24+$E25*U25+$E26*U26+$E27*U27+$E28*U28+$E29*U29+$E30*U30+$E31*U31+$E32*U32+$E33*U33+$E34*U34+$E35*U35+$E36*U36+$E37*U37+$E38*U38+$E39*U39+$E40*U40+$E42*U42</f>
        <v>1000.0000065</v>
      </c>
      <c r="V71" s="48">
        <f aca="true" t="shared" si="37" ref="V71:V76">U71*$C71</f>
        <v>12011.0000780715</v>
      </c>
      <c r="W71" s="40">
        <f>$E24*W24+$E25*W25+$E26*W26+$E27*W27+$E28*W28+$E29*W29+$E30*W30+$E31*W31+$E32*W32+$E33*W33+$E34*W34+$E35*W35+$E36*W36+$E37*W37+$E38*W38+$E39*W39+$E40*W40+$E42*W42</f>
        <v>1000.0000065</v>
      </c>
      <c r="X71" s="48">
        <f aca="true" t="shared" si="38" ref="X71:X76">W71*$C71</f>
        <v>12011.0000780715</v>
      </c>
      <c r="Y71" s="40">
        <f>$E24*Y24+$E25*Y25+$E26*Y26+$E27*Y27+$E28*Y28+$E29*Y29+$E30*Y30+$E31*Y31+$E32*Y32+$E33*Y33+$E34*Y34+$E35*Y35+$E36*Y36+$E37*Y37+$E38*Y38+$E39*Y39+$E40*Y40+$E42*Y42</f>
        <v>2.4000000000000003E-07</v>
      </c>
      <c r="Z71" s="48">
        <f aca="true" t="shared" si="39" ref="Z71:Z76">Y71*$C71</f>
        <v>2.88264E-06</v>
      </c>
      <c r="AA71" s="40">
        <f>$E24*AA24+$E25*AA25+$E26*AA26+$E27*AA27+$E28*AA28+$E29*AA29+$E30*AA30+$E31*AA31+$E32*AA32+$E33*AA33+$E34*AA34+$E35*AA35+$E36*AA36+$E37*AA37+$E38*AA38+$E39*AA39+$E40*AA40+$E42*AA42</f>
        <v>1000.0000065</v>
      </c>
      <c r="AB71" s="48">
        <f aca="true" t="shared" si="40" ref="AB71:AB76">AA71*$C71</f>
        <v>12011.0000780715</v>
      </c>
      <c r="AC71" s="40">
        <f>$E24*AC24+$E25*AC25+$E26*AC26+$E27*AC27+$E28*AC28+$E29*AC29+$E30*AC30+$E31*AC31+$E32*AC32+$E33*AC33+$E34*AC34+$E35*AC35+$E36*AC36+$E37*AC37+$E38*AC38+$E39*AC39+$E40*AC40+$E42*AC42</f>
        <v>0.028934463275761747</v>
      </c>
      <c r="AD71" s="48">
        <f aca="true" t="shared" si="41" ref="AD71:AD76">AC71*$C71</f>
        <v>0.3475318384051743</v>
      </c>
      <c r="AE71" s="40">
        <f>$E24*AE24+$E25*AE25+$E26*AE26+$E27*AE27+$E28*AE28+$E29*AE29+$E30*AE30+$E31*AE31+$E32*AE32+$E33*AE33+$E34*AE34+$E35*AE35+$E36*AE36+$E37*AE37+$E38*AE38+$E39*AE39+$E40*AE40+$E42*AE42</f>
        <v>999.9710720367243</v>
      </c>
      <c r="AF71" s="48">
        <f aca="true" t="shared" si="42" ref="AF71:AF76">AE71*$C71</f>
        <v>12010.652546233096</v>
      </c>
    </row>
    <row r="72" spans="2:32" ht="15" customHeight="1">
      <c r="B72" s="76" t="s">
        <v>247</v>
      </c>
      <c r="C72" s="77">
        <v>2.016</v>
      </c>
      <c r="D72" s="35">
        <v>51</v>
      </c>
      <c r="E72" s="14"/>
      <c r="F72" s="14"/>
      <c r="G72" s="14"/>
      <c r="H72" s="14"/>
      <c r="I72" s="14"/>
      <c r="J72" s="14"/>
      <c r="K72" s="40">
        <f>$F24*K24+$F25*K25+$F26*K26+$F27*K27+$F28*K28+$F29*K29+$F30*K30+$F31*K31+$F32*K32+$F33*K33+$F34*K34+$F35*K35+$F36*K36+$F37*K37+$F38*K38+$F39*K39+$F40*K40+$F42*K42</f>
        <v>2000.00000281</v>
      </c>
      <c r="L72" s="48">
        <f t="shared" si="32"/>
        <v>4032.00000566496</v>
      </c>
      <c r="M72" s="40">
        <f>$F24*M24+$F25*M25+$F26*M26+$F27*M27+$F28*M28+$F29*M29+$F30*M30+$F31*M31+$F32*M32+$F33*M33+$F34*M34+$F35*M35+$F36*M36+$F37*M37+$F38*M38+$F39*M39+$F40*M40+$F42*M42</f>
        <v>3000</v>
      </c>
      <c r="N72" s="48">
        <f t="shared" si="33"/>
        <v>6048</v>
      </c>
      <c r="O72" s="40">
        <f>$F24*O24+$F25*O25+$F26*O26+$F27*O27+$F28*O28+$F29*O29+$F30*O30+$F31*O31+$F32*O32+$F33*O33+$F34*O34+$F35*O35+$F36*O36+$F37*O37+$F38*O38+$F39*O39+$F40*O40+$F42*O42</f>
        <v>5000.00000281</v>
      </c>
      <c r="P72" s="48">
        <f t="shared" si="34"/>
        <v>10080.00000566496</v>
      </c>
      <c r="Q72" s="40">
        <f>$F24*Q24+$F25*Q25+$F26*Q26+$F27*Q27+$F28*Q28+$F29*Q29+$F30*Q30+$F31*Q31+$F32*Q32+$F33*Q33+$F34*Q34+$F35*Q35+$F36*Q36+$F37*Q37+$F38*Q38+$F39*Q39+$F40*Q40+$F42*Q42</f>
        <v>5000.000005510001</v>
      </c>
      <c r="R72" s="48">
        <f t="shared" si="35"/>
        <v>10080.000011108163</v>
      </c>
      <c r="S72" s="40">
        <f>$F24*S24+$F25*S25+$F26*S26+$F27*S27+$F28*S28+$F29*S29+$F30*S30+$F31*S31+$F32*S32+$F33*S33+$F34*S34+$F35*S35+$F36*S36+$F37*S37+$F38*S38+$F39*S39+$F40*S40+$F42*S42</f>
        <v>5000.000008210001</v>
      </c>
      <c r="T72" s="48">
        <f t="shared" si="36"/>
        <v>10080.000016551363</v>
      </c>
      <c r="U72" s="40">
        <f>$F24*U24+$F25*U25+$F26*U26+$F27*U27+$F28*U28+$F29*U29+$F30*U30+$F31*U31+$F32*U32+$F33*U33+$F34*U34+$F35*U35+$F36*U36+$F37*U37+$F38*U38+$F39*U39+$F40*U40+$F42*U42</f>
        <v>5000.000008210001</v>
      </c>
      <c r="V72" s="48">
        <f t="shared" si="37"/>
        <v>10080.000016551363</v>
      </c>
      <c r="W72" s="40">
        <f>$F24*W24+$F25*W25+$F26*W26+$F27*W27+$F28*W28+$F29*W29+$F30*W30+$F31*W31+$F32*W32+$F33*W33+$F34*W34+$F35*W35+$F36*W36+$F37*W37+$F38*W38+$F39*W39+$F40*W40+$F42*W42</f>
        <v>3658.558172685351</v>
      </c>
      <c r="X72" s="48">
        <f t="shared" si="38"/>
        <v>7375.6532761336675</v>
      </c>
      <c r="Y72" s="40">
        <f>$F24*Y24+$F25*Y25+$F26*Y26+$F27*Y27+$F28*Y28+$F29*Y29+$F30*Y30+$F31*Y31+$F32*Y32+$F33*Y33+$F34*Y34+$F35*Y35+$F36*Y36+$F37*Y37+$F38*Y38+$F39*Y39+$F40*Y40+$F42*Y42</f>
        <v>1803.7469605163778</v>
      </c>
      <c r="Z72" s="48">
        <f t="shared" si="39"/>
        <v>3636.3538724010177</v>
      </c>
      <c r="AA72" s="40">
        <f>$F24*AA24+$F25*AA25+$F26*AA26+$F27*AA27+$F28*AA28+$F29*AA29+$F30*AA30+$F31*AA31+$F32*AA32+$F33*AA33+$F34*AA34+$F35*AA35+$F36*AA36+$F37*AA37+$F38*AA38+$F39*AA39+$F40*AA40+$F42*AA42</f>
        <v>3658.558172685351</v>
      </c>
      <c r="AB72" s="48">
        <f t="shared" si="40"/>
        <v>7375.6532761336675</v>
      </c>
      <c r="AC72" s="40">
        <f>$F24*AC24+$F25*AC25+$F26*AC26+$F27*AC27+$F28*AC28+$F29*AC29+$F30*AC30+$F31*AC31+$F32*AC32+$F33*AC33+$F34*AC34+$F35*AC35+$F36*AC36+$F37*AC37+$F38*AC38+$F39*AC39+$F40*AC40+$F42*AC42</f>
        <v>2893.2063979528966</v>
      </c>
      <c r="AD72" s="48">
        <f t="shared" si="41"/>
        <v>5832.70409827304</v>
      </c>
      <c r="AE72" s="40">
        <f>$F24*AE24+$F25*AE25+$F26*AE26+$F27*AE27+$F28*AE28+$F29*AE29+$F30*AE30+$F31*AE31+$F32*AE32+$F33*AE33+$F34*AE34+$F35*AE35+$F36*AE36+$F37*AE37+$F38*AE38+$F39*AE39+$F40*AE40+$F42*AE42</f>
        <v>765.3517747324548</v>
      </c>
      <c r="AF72" s="48">
        <f t="shared" si="42"/>
        <v>1542.9491778606289</v>
      </c>
    </row>
    <row r="73" spans="2:32" ht="15" customHeight="1">
      <c r="B73" s="76" t="s">
        <v>253</v>
      </c>
      <c r="C73" s="77">
        <v>15.9995</v>
      </c>
      <c r="D73" s="35">
        <v>52</v>
      </c>
      <c r="E73" s="14"/>
      <c r="F73" s="14"/>
      <c r="G73" s="14"/>
      <c r="H73" s="14"/>
      <c r="I73" s="14"/>
      <c r="J73" s="14"/>
      <c r="K73" s="27">
        <f>$G24*K24+$G25*K25+$G26*K26+$G27*K27+$G28*K28+$G29*K29+$G30*K30+$G31*K31+$G32*K32+$G33*K33+$G34*K34+$G35*K35+$G36*K36+$G37*K37+$G38*K38+$G39*K39+$G40*K40+$G42*K42</f>
        <v>6.100000000000001E-07</v>
      </c>
      <c r="L73" s="48">
        <f t="shared" si="32"/>
        <v>9.759695E-06</v>
      </c>
      <c r="M73" s="27">
        <f>$G24*M24+$G25*M25+$G26*M26+$G27*M27+$G28*M28+$G29*M29+$G30*M30+$G31*M31+$G32*M32+$G33*M33+$G34*M34+$G35*M35+$G36*M36+$G37*M37+$G38*M38+$G39*M39+$G40*M40+$G42*M42</f>
        <v>3000</v>
      </c>
      <c r="N73" s="48">
        <f t="shared" si="33"/>
        <v>47998.5</v>
      </c>
      <c r="O73" s="27">
        <f>$G24*O24+$G25*O25+$G26*O26+$G27*O27+$G28*O28+$G29*O29+$G30*O30+$G31*O31+$G32*O32+$G33*O33+$G34*O34+$G35*O35+$G36*O36+$G37*O37+$G38*O38+$G39*O39+$G40*O40+$G42*O42</f>
        <v>3000.00000061</v>
      </c>
      <c r="P73" s="48">
        <f t="shared" si="34"/>
        <v>47998.50000975969</v>
      </c>
      <c r="Q73" s="27">
        <f>$G24*Q24+$G25*Q25+$G26*Q26+$G27*Q27+$G28*Q28+$G29*Q29+$G30*Q30+$G31*Q31+$G32*Q32+$G33*Q33+$G34*Q34+$G35*Q35+$G36*Q36+$G37*Q37+$G38*Q38+$G39*Q39+$G40*Q40+$G42*Q42</f>
        <v>3000.00000091</v>
      </c>
      <c r="R73" s="48">
        <f t="shared" si="35"/>
        <v>47998.50001455954</v>
      </c>
      <c r="S73" s="27">
        <f>$G24*S24+$G25*S25+$G26*S26+$G27*S27+$G28*S28+$G29*S29+$G30*S30+$G31*S31+$G32*S32+$G33*S33+$G34*S34+$G35*S35+$G36*S36+$G37*S37+$G38*S38+$G39*S39+$G40*S40+$G42*S42</f>
        <v>3000.00000121</v>
      </c>
      <c r="T73" s="48">
        <f t="shared" si="36"/>
        <v>47998.500019359395</v>
      </c>
      <c r="U73" s="27">
        <f>$G24*U24+$G25*U25+$G26*U26+$G27*U27+$G28*U28+$G29*U29+$G30*U30+$G31*U31+$G32*U32+$G33*U33+$G34*U34+$G35*U35+$G36*U36+$G37*U37+$G38*U38+$G39*U39+$G40*U40+$G42*U42</f>
        <v>3000.00000121</v>
      </c>
      <c r="V73" s="48">
        <f t="shared" si="37"/>
        <v>47998.500019359395</v>
      </c>
      <c r="W73" s="27">
        <f>$G24*W24+$G25*W25+$G26*W26+$G27*W27+$G28*W28+$G29*W29+$G30*W30+$G31*W31+$G32*W32+$G33*W33+$G34*W34+$G35*W35+$G36*W36+$G37*W37+$G38*W38+$G39*W39+$G40*W40+$G42*W42</f>
        <v>1658.5581656853499</v>
      </c>
      <c r="X73" s="48">
        <f t="shared" si="38"/>
        <v>26536.101371882753</v>
      </c>
      <c r="Y73" s="27">
        <f>$G24*Y24+$G25*Y25+$G26*Y26+$G27*Y27+$G28*Y28+$G29*Y29+$G30*Y30+$G31*Y31+$G32*Y32+$G33*Y33+$G34*Y34+$G35*Y35+$G36*Y36+$G37*Y37+$G38*Y38+$G39*Y39+$G40*Y40+$G42*Y42</f>
        <v>1803.7469602763779</v>
      </c>
      <c r="Z73" s="48">
        <f t="shared" si="39"/>
        <v>28859.049490941907</v>
      </c>
      <c r="AA73" s="27">
        <f>$G24*AA24+$G25*AA25+$G26*AA26+$G27*AA27+$G28*AA28+$G29*AA29+$G30*AA30+$G31*AA31+$G32*AA32+$G33*AA33+$G34*AA34+$G35*AA35+$G36*AA36+$G37*AA37+$G38*AA38+$G39*AA39+$G40*AA40+$G42*AA42</f>
        <v>1658.5581656853499</v>
      </c>
      <c r="AB73" s="48">
        <f t="shared" si="40"/>
        <v>26536.101371882753</v>
      </c>
      <c r="AC73" s="27">
        <f>$G24*AC24+$G25*AC25+$G26*AC26+$G27*AC27+$G28*AC28+$G29*AC29+$G30*AC30+$G31*AC31+$G32*AC32+$G33*AC33+$G34*AC34+$G35*AC35+$G36*AC36+$G37*AC37+$G38*AC38+$G39*AC39+$G40*AC40+$G42*AC42</f>
        <v>0.03156287720992189</v>
      </c>
      <c r="AD73" s="48">
        <f t="shared" si="41"/>
        <v>0.5049902539201452</v>
      </c>
      <c r="AE73" s="27">
        <f>$G24*AE24+$G25*AE25+$G26*AE26+$G27*AE27+$G28*AE28+$G29*AE29+$G30*AE30+$G31*AE31+$G32*AE32+$G33*AE33+$G34*AE34+$G35*AE35+$G36*AE36+$G37*AE37+$G38*AE38+$G39*AE39+$G40*AE40+$G42*AE42</f>
        <v>1658.52660280814</v>
      </c>
      <c r="AF73" s="48">
        <f t="shared" si="42"/>
        <v>26535.596381628835</v>
      </c>
    </row>
    <row r="74" spans="2:32" ht="15" customHeight="1">
      <c r="B74" s="76" t="s">
        <v>254</v>
      </c>
      <c r="C74" s="77">
        <v>14.0065</v>
      </c>
      <c r="D74" s="35">
        <v>53</v>
      </c>
      <c r="E74" s="14"/>
      <c r="F74" s="14"/>
      <c r="G74" s="14"/>
      <c r="H74" s="14"/>
      <c r="I74" s="14"/>
      <c r="J74" s="14"/>
      <c r="K74" s="27">
        <f>$H24*K24+$H25*K25+$H26*K26+$H27*K27+$H28*K28+$H29*K29+$H30*K30+$H31*K31+$H32*K32+$H33*K33+$H34*K34+$H35*K35+$H36*K36+$H37*K37+$H38*K38+$H39*K39+$H40*K40+$H42*K42</f>
        <v>2.0000000000000002E-07</v>
      </c>
      <c r="L74" s="48">
        <f t="shared" si="32"/>
        <v>2.8013000000000006E-06</v>
      </c>
      <c r="M74" s="27">
        <f>$H24*M24+$H25*M25+$H26*M26+$H27*M27+$H28*M28+$H29*M29+$H30*M30+$H31*M31+$H32*M32+$H33*M33+$H34*M34+$H35*M35+$H36*M36+$H37*M37+$H38*M38+$H39*M39+$H40*M40+$H42*M42</f>
        <v>2E-18</v>
      </c>
      <c r="N74" s="48">
        <f t="shared" si="33"/>
        <v>2.8013000000000006E-17</v>
      </c>
      <c r="O74" s="27">
        <f>$H24*O24+$H25*O25+$H26*O26+$H27*O27+$H28*O28+$H29*O29+$H30*O30+$H31*O31+$H32*O32+$H33*O33+$H34*O34+$H35*O35+$H36*O36+$H37*O37+$H38*O38+$H39*O39+$H40*O40+$H42*O42</f>
        <v>2.0000000000200002E-07</v>
      </c>
      <c r="P74" s="48">
        <f t="shared" si="34"/>
        <v>2.8013000000280133E-06</v>
      </c>
      <c r="Q74" s="27">
        <f>$H24*Q24+$H25*Q25+$H26*Q26+$H27*Q27+$H28*Q28+$H29*Q29+$H30*Q30+$H31*Q31+$H32*Q32+$H33*Q33+$H34*Q34+$H35*Q35+$H36*Q36+$H37*Q37+$H38*Q38+$H39*Q39+$H40*Q40+$H42*Q42</f>
        <v>2.0000000000200002E-07</v>
      </c>
      <c r="R74" s="48">
        <f t="shared" si="35"/>
        <v>2.8013000000280133E-06</v>
      </c>
      <c r="S74" s="27">
        <f>$H24*S24+$H25*S25+$H26*S26+$H27*S27+$H28*S28+$H29*S29+$H30*S30+$H31*S31+$H32*S32+$H33*S33+$H34*S34+$H35*S35+$H36*S36+$H37*S37+$H38*S38+$H39*S39+$H40*S40+$H42*S42</f>
        <v>2.0000000000200002E-07</v>
      </c>
      <c r="T74" s="48">
        <f t="shared" si="36"/>
        <v>2.8013000000280133E-06</v>
      </c>
      <c r="U74" s="27">
        <f>$H24*U24+$H25*U25+$H26*U26+$H27*U27+$H28*U28+$H29*U29+$H30*U30+$H31*U31+$H32*U32+$H33*U33+$H34*U34+$H35*U35+$H36*U36+$H37*U37+$H38*U38+$H39*U39+$H40*U40+$H42*U42</f>
        <v>2.0000000000200002E-07</v>
      </c>
      <c r="V74" s="48">
        <f t="shared" si="37"/>
        <v>2.8013000000280133E-06</v>
      </c>
      <c r="W74" s="27">
        <f>$H24*W24+$H25*W25+$H26*W26+$H27*W27+$H28*W28+$H29*W29+$H30*W30+$H31*W31+$H32*W32+$H33*W33+$H34*W34+$H35*W35+$H36*W36+$H37*W37+$H38*W38+$H39*W39+$H40*W40+$H42*W42</f>
        <v>2.0000000000200002E-07</v>
      </c>
      <c r="X74" s="48">
        <f t="shared" si="38"/>
        <v>2.8013000000280133E-06</v>
      </c>
      <c r="Y74" s="27">
        <f>$H24*Y24+$H25*Y25+$H26*Y26+$H27*Y27+$H28*Y28+$H29*Y29+$H30*Y30+$H31*Y31+$H32*Y32+$H33*Y33+$H34*Y34+$H35*Y35+$H36*Y36+$H37*Y37+$H38*Y38+$H39*Y39+$H40*Y40+$H42*Y42</f>
        <v>2E-08</v>
      </c>
      <c r="Z74" s="48">
        <f t="shared" si="39"/>
        <v>2.8013E-07</v>
      </c>
      <c r="AA74" s="27">
        <f>$H24*AA24+$H25*AA25+$H26*AA26+$H27*AA27+$H28*AA28+$H29*AA29+$H30*AA30+$H31*AA31+$H32*AA32+$H33*AA33+$H34*AA34+$H35*AA35+$H36*AA36+$H37*AA37+$H38*AA38+$H39*AA39+$H40*AA40+$H42*AA42</f>
        <v>2.0000000000200002E-07</v>
      </c>
      <c r="AB74" s="48">
        <f t="shared" si="40"/>
        <v>2.8013000000280133E-06</v>
      </c>
      <c r="AC74" s="27">
        <f>$H24*AC24+$H25*AC25+$H26*AC26+$H27*AC27+$H28*AC28+$H29*AC29+$H30*AC30+$H31*AC31+$H32*AC32+$H33*AC33+$H34*AC34+$H35*AC35+$H36*AC36+$H37*AC37+$H38*AC38+$H39*AC39+$H40*AC40+$H42*AC42</f>
        <v>2.0000000000200002E-07</v>
      </c>
      <c r="AD74" s="48">
        <f t="shared" si="41"/>
        <v>2.8013000000280133E-06</v>
      </c>
      <c r="AE74" s="27">
        <f>$H24*AE24+$H25*AE25+$H26*AE26+$H27*AE27+$H28*AE28+$H29*AE29+$H30*AE30+$H31*AE31+$H32*AE32+$H33*AE33+$H34*AE34+$H35*AE35+$H36*AE36+$H37*AE37+$H38*AE38+$H39*AE39+$H40*AE40+$H42*AE42</f>
        <v>0</v>
      </c>
      <c r="AF74" s="48">
        <f t="shared" si="42"/>
        <v>0</v>
      </c>
    </row>
    <row r="75" spans="2:32" ht="15" customHeight="1">
      <c r="B75" s="76" t="s">
        <v>255</v>
      </c>
      <c r="C75" s="77">
        <v>32.066</v>
      </c>
      <c r="D75" s="35">
        <v>54</v>
      </c>
      <c r="E75" s="14"/>
      <c r="F75" s="14"/>
      <c r="G75" s="14"/>
      <c r="H75" s="14"/>
      <c r="I75" s="14"/>
      <c r="J75" s="14"/>
      <c r="K75" s="26">
        <f>$I24*K24+$I25*K25+$I26*K26+$I27*K27+$I28*K28+$I29*K29+$I30*K30+$I31*K31+$I32*K32+$I33*K33+$I34*K34+$I35*K35+$I36*K36+$I37*K37+$I38*K38+$I39*K39+$I40*K40+$I42*K42</f>
        <v>0</v>
      </c>
      <c r="L75" s="48">
        <f t="shared" si="32"/>
        <v>0</v>
      </c>
      <c r="M75" s="26">
        <f>$I24*M24+$I25*M25+$I26*M26+$I27*M27+$I28*M28+$I29*M29+$I30*M30+$I31*M31+$I32*M32+$I33*M33+$I34*M34+$I35*M35+$I36*M36+$I37*M37+$I38*M38+$I39*M39+$I40*M40+$I42*M42</f>
        <v>0</v>
      </c>
      <c r="N75" s="48">
        <f t="shared" si="33"/>
        <v>0</v>
      </c>
      <c r="O75" s="26">
        <f>$I24*O24+$I25*O25+$I26*O26+$I27*O27+$I28*O28+$I29*O29+$I30*O30+$I31*O31+$I32*O32+$I33*O33+$I34*O34+$I35*O35+$I36*O36+$I37*O37+$I38*O38+$I39*O39+$I40*O40+$I42*O42</f>
        <v>0</v>
      </c>
      <c r="P75" s="48">
        <f t="shared" si="34"/>
        <v>0</v>
      </c>
      <c r="Q75" s="26">
        <f>$I24*Q24+$I25*Q25+$I26*Q26+$I27*Q27+$I28*Q28+$I29*Q29+$I30*Q30+$I31*Q31+$I32*Q32+$I33*Q33+$I34*Q34+$I35*Q35+$I36*Q36+$I37*Q37+$I38*Q38+$I39*Q39+$I40*Q40+$I42*Q42</f>
        <v>0</v>
      </c>
      <c r="R75" s="48">
        <f t="shared" si="35"/>
        <v>0</v>
      </c>
      <c r="S75" s="26">
        <f>$I24*S24+$I25*S25+$I26*S26+$I27*S27+$I28*S28+$I29*S29+$I30*S30+$I31*S31+$I32*S32+$I33*S33+$I34*S34+$I35*S35+$I36*S36+$I37*S37+$I38*S38+$I39*S39+$I40*S40+$I42*S42</f>
        <v>0</v>
      </c>
      <c r="T75" s="48">
        <f t="shared" si="36"/>
        <v>0</v>
      </c>
      <c r="U75" s="26">
        <f>$I24*U24+$I25*U25+$I26*U26+$I27*U27+$I28*U28+$I29*U29+$I30*U30+$I31*U31+$I32*U32+$I33*U33+$I34*U34+$I35*U35+$I36*U36+$I37*U37+$I38*U38+$I39*U39+$I40*U40+$I42*U42</f>
        <v>0</v>
      </c>
      <c r="V75" s="48">
        <f t="shared" si="37"/>
        <v>0</v>
      </c>
      <c r="W75" s="26">
        <f>$I24*W24+$I25*W25+$I26*W26+$I27*W27+$I28*W28+$I29*W29+$I30*W30+$I31*W31+$I32*W32+$I33*W33+$I34*W34+$I35*W35+$I36*W36+$I37*W37+$I38*W38+$I39*W39+$I40*W40+$I42*W42</f>
        <v>0</v>
      </c>
      <c r="X75" s="48">
        <f t="shared" si="38"/>
        <v>0</v>
      </c>
      <c r="Y75" s="26">
        <f>$I24*Y24+$I25*Y25+$I26*Y26+$I27*Y27+$I28*Y28+$I29*Y29+$I30*Y30+$I31*Y31+$I32*Y32+$I33*Y33+$I34*Y34+$I35*Y35+$I36*Y36+$I37*Y37+$I38*Y38+$I39*Y39+$I40*Y40+$I42*Y42</f>
        <v>0</v>
      </c>
      <c r="Z75" s="48">
        <f t="shared" si="39"/>
        <v>0</v>
      </c>
      <c r="AA75" s="26">
        <f>$I24*AA24+$I25*AA25+$I26*AA26+$I27*AA27+$I28*AA28+$I29*AA29+$I30*AA30+$I31*AA31+$I32*AA32+$I33*AA33+$I34*AA34+$I35*AA35+$I36*AA36+$I37*AA37+$I38*AA38+$I39*AA39+$I40*AA40+$I42*AA42</f>
        <v>0</v>
      </c>
      <c r="AB75" s="48">
        <f t="shared" si="40"/>
        <v>0</v>
      </c>
      <c r="AC75" s="26">
        <f>$I24*AC24+$I25*AC25+$I26*AC26+$I27*AC27+$I28*AC28+$I29*AC29+$I30*AC30+$I31*AC31+$I32*AC32+$I33*AC33+$I34*AC34+$I35*AC35+$I36*AC36+$I37*AC37+$I38*AC38+$I39*AC39+$I40*AC40+$I42*AC42</f>
        <v>0</v>
      </c>
      <c r="AD75" s="48">
        <f t="shared" si="41"/>
        <v>0</v>
      </c>
      <c r="AE75" s="26">
        <f>$I24*AE24+$I25*AE25+$I26*AE26+$I27*AE27+$I28*AE28+$I29*AE29+$I30*AE30+$I31*AE31+$I32*AE32+$I33*AE33+$I34*AE34+$I35*AE35+$I36*AE36+$I37*AE37+$I38*AE38+$I39*AE39+$I40*AE40+$I42*AE42</f>
        <v>0</v>
      </c>
      <c r="AF75" s="48">
        <f t="shared" si="42"/>
        <v>0</v>
      </c>
    </row>
    <row r="76" spans="2:32" ht="15" customHeight="1">
      <c r="B76" s="76" t="s">
        <v>256</v>
      </c>
      <c r="C76" s="77">
        <v>35.4525</v>
      </c>
      <c r="D76" s="35">
        <v>55</v>
      </c>
      <c r="E76" s="14"/>
      <c r="F76" s="14"/>
      <c r="G76" s="14"/>
      <c r="H76" s="14"/>
      <c r="I76" s="14"/>
      <c r="J76" s="14"/>
      <c r="K76" s="26">
        <f>$J24*K24+$J25*K25+$J26*K26+$J27*K27+$J28*K28+$J29*K29+$J30*K30+$J31*K31+$J32*K32+$J33*K33+$J34*K34+$J35*K35+$J36*K36+$J37*K37+$J38*K38+$J39*K39+$J40*K40+$J42*K42</f>
        <v>0</v>
      </c>
      <c r="L76" s="48">
        <f t="shared" si="32"/>
        <v>0</v>
      </c>
      <c r="M76" s="26">
        <f>$J24*M24+$J25*M25+$J26*M26+$J27*M27+$J28*M28+$J29*M29+$J30*M30+$J31*M31+$J32*M32+$J33*M33+$J34*M34+$J35*M35+$J36*M36+$J37*M37+$J38*M38+$J39*M39+$J40*M40+$J42*M42</f>
        <v>0</v>
      </c>
      <c r="N76" s="48">
        <f t="shared" si="33"/>
        <v>0</v>
      </c>
      <c r="O76" s="26">
        <f>$J24*O24+$J25*O25+$J26*O26+$J27*O27+$J28*O28+$J29*O29+$J30*O30+$J31*O31+$J32*O32+$J33*O33+$J34*O34+$J35*O35+$J36*O36+$J37*O37+$J38*O38+$J39*O39+$J40*O40+$J42*O42</f>
        <v>0</v>
      </c>
      <c r="P76" s="48">
        <f t="shared" si="34"/>
        <v>0</v>
      </c>
      <c r="Q76" s="26">
        <f>$J24*Q24+$J25*Q25+$J26*Q26+$J27*Q27+$J28*Q28+$J29*Q29+$J30*Q30+$J31*Q31+$J32*Q32+$J33*Q33+$J34*Q34+$J35*Q35+$J36*Q36+$J37*Q37+$J38*Q38+$J39*Q39+$J40*Q40+$J42*Q42</f>
        <v>0</v>
      </c>
      <c r="R76" s="48">
        <f t="shared" si="35"/>
        <v>0</v>
      </c>
      <c r="S76" s="26">
        <f>$J24*S24+$J25*S25+$J26*S26+$J27*S27+$J28*S28+$J29*S29+$J30*S30+$J31*S31+$J32*S32+$J33*S33+$J34*S34+$J35*S35+$J36*S36+$J37*S37+$J38*S38+$J39*S39+$J40*S40+$J42*S42</f>
        <v>0</v>
      </c>
      <c r="T76" s="48">
        <f t="shared" si="36"/>
        <v>0</v>
      </c>
      <c r="U76" s="26">
        <f>$J24*U24+$J25*U25+$J26*U26+$J27*U27+$J28*U28+$J29*U29+$J30*U30+$J31*U31+$J32*U32+$J33*U33+$J34*U34+$J35*U35+$J36*U36+$J37*U37+$J38*U38+$J39*U39+$J40*U40+$J42*U42</f>
        <v>0</v>
      </c>
      <c r="V76" s="48">
        <f t="shared" si="37"/>
        <v>0</v>
      </c>
      <c r="W76" s="26">
        <f>$J24*W24+$J25*W25+$J26*W26+$J27*W27+$J28*W28+$J29*W29+$J30*W30+$J31*W31+$J32*W32+$J33*W33+$J34*W34+$J35*W35+$J36*W36+$J37*W37+$J38*W38+$J39*W39+$J40*W40+$J42*W42</f>
        <v>0</v>
      </c>
      <c r="X76" s="48">
        <f t="shared" si="38"/>
        <v>0</v>
      </c>
      <c r="Y76" s="26">
        <f>$J24*Y24+$J25*Y25+$J26*Y26+$J27*Y27+$J28*Y28+$J29*Y29+$J30*Y30+$J31*Y31+$J32*Y32+$J33*Y33+$J34*Y34+$J35*Y35+$J36*Y36+$J37*Y37+$J38*Y38+$J39*Y39+$J40*Y40+$J42*Y42</f>
        <v>0</v>
      </c>
      <c r="Z76" s="48">
        <f t="shared" si="39"/>
        <v>0</v>
      </c>
      <c r="AA76" s="26">
        <f>$J24*AA24+$J25*AA25+$J26*AA26+$J27*AA27+$J28*AA28+$J29*AA29+$J30*AA30+$J31*AA31+$J32*AA32+$J33*AA33+$J34*AA34+$J35*AA35+$J36*AA36+$J37*AA37+$J38*AA38+$J39*AA39+$J40*AA40+$J42*AA42</f>
        <v>0</v>
      </c>
      <c r="AB76" s="48">
        <f t="shared" si="40"/>
        <v>0</v>
      </c>
      <c r="AC76" s="26">
        <f>$J24*AC24+$J25*AC25+$J26*AC26+$J27*AC27+$J28*AC28+$J29*AC29+$J30*AC30+$J31*AC31+$J32*AC32+$J33*AC33+$J34*AC34+$J35*AC35+$J36*AC36+$J37*AC37+$J38*AC38+$J39*AC39+$J40*AC40+$J42*AC42</f>
        <v>0</v>
      </c>
      <c r="AD76" s="48">
        <f t="shared" si="41"/>
        <v>0</v>
      </c>
      <c r="AE76" s="26">
        <f>$J24*AE24+$J25*AE25+$J26*AE26+$J27*AE27+$J28*AE28+$J29*AE29+$J30*AE30+$J31*AE31+$J32*AE32+$J33*AE33+$J34*AE34+$J35*AE35+$J36*AE36+$J37*AE37+$J38*AE38+$J39*AE39+$J40*AE40+$J42*AE42</f>
        <v>0</v>
      </c>
      <c r="AF76" s="48">
        <f t="shared" si="42"/>
        <v>0</v>
      </c>
    </row>
    <row r="77" spans="2:32" ht="15" customHeight="1">
      <c r="B77" s="19"/>
      <c r="C77" s="19"/>
      <c r="D77" s="35">
        <v>56</v>
      </c>
      <c r="E77" s="14"/>
      <c r="F77" s="14"/>
      <c r="G77" s="14"/>
      <c r="H77" s="14"/>
      <c r="I77" s="14"/>
      <c r="J77" s="14"/>
      <c r="K77" s="26"/>
      <c r="L77" s="55"/>
      <c r="M77" s="60"/>
      <c r="N77" s="55"/>
      <c r="O77" s="26"/>
      <c r="P77" s="55"/>
      <c r="Q77" s="26"/>
      <c r="R77" s="55"/>
      <c r="S77" s="26"/>
      <c r="T77" s="55"/>
      <c r="U77" s="26"/>
      <c r="V77" s="55"/>
      <c r="W77" s="26"/>
      <c r="X77" s="55"/>
      <c r="Y77" s="26"/>
      <c r="Z77" s="55"/>
      <c r="AA77" s="26"/>
      <c r="AB77" s="55"/>
      <c r="AC77" s="26"/>
      <c r="AD77" s="55"/>
      <c r="AE77" s="26"/>
      <c r="AF77" s="55"/>
    </row>
    <row r="78" spans="2:32" ht="15" customHeight="1">
      <c r="B78" s="19"/>
      <c r="C78" s="19"/>
      <c r="D78" s="50">
        <v>57</v>
      </c>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row>
    <row r="79" spans="2:32" ht="15" customHeight="1">
      <c r="B79" s="19"/>
      <c r="C79" s="19"/>
      <c r="D79" s="50">
        <v>58</v>
      </c>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row>
    <row r="80" spans="2:32" ht="15" customHeight="1">
      <c r="B80" s="19"/>
      <c r="C80" s="19"/>
      <c r="D80" s="50">
        <v>59</v>
      </c>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row>
    <row r="81" spans="2:32" ht="15" customHeight="1">
      <c r="B81" s="19" t="s">
        <v>128</v>
      </c>
      <c r="C81" s="19"/>
      <c r="D81" s="50">
        <v>60</v>
      </c>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row>
    <row r="82" spans="2:32" ht="15" customHeight="1">
      <c r="B82" s="76" t="s">
        <v>23</v>
      </c>
      <c r="C82" s="19" t="s">
        <v>129</v>
      </c>
      <c r="D82" s="50">
        <v>61</v>
      </c>
      <c r="E82" s="61"/>
      <c r="F82" s="61"/>
      <c r="G82" s="61"/>
      <c r="H82" s="61"/>
      <c r="I82" s="61"/>
      <c r="J82" s="61"/>
      <c r="K82" s="61"/>
      <c r="L82" s="61"/>
      <c r="M82" s="61"/>
      <c r="N82" s="61"/>
      <c r="O82" s="61"/>
      <c r="P82" s="61"/>
      <c r="Q82" s="61"/>
      <c r="R82" s="61"/>
      <c r="S82" s="61"/>
      <c r="T82" s="61"/>
      <c r="U82" s="62">
        <f>10^((29.8605+(-3152.2)/V68+(-7.3037)*LOG(V68)+(0.0000000024247)*V68+(0.000001809)*V68^2))*0.0001333224</f>
        <v>0.006634868836421604</v>
      </c>
      <c r="V82" s="61"/>
      <c r="W82" s="62">
        <f>10^((29.8605+(-3152.2)/X68+(-7.3037)*LOG(X68)+(0.0000000024247)*X68+(0.000001809)*X68^2))*0.0001333224</f>
        <v>0.006634868836421604</v>
      </c>
      <c r="X82" s="61"/>
      <c r="Y82" s="62">
        <f>10^((29.8605+(-3152.2)/Z68+(-7.3037)*LOG(Z68)+(0.0000000024247)*Z68+(0.000001809)*Z68^2))*0.0001333224</f>
        <v>0.006634868836421604</v>
      </c>
      <c r="Z82" s="61"/>
      <c r="AA82" s="62">
        <f>10^((29.8605+(-3152.2)/AB68+(-7.3037)*LOG(AB68)+(0.0000000024247)*AB68+(0.000001809)*AB68^2))*0.0001333224</f>
        <v>0.006634868836421604</v>
      </c>
      <c r="AB82" s="61"/>
      <c r="AC82" s="62">
        <f>10^((29.8605+(-3152.2)/AD68+(-7.3037)*LOG(AD68)+(0.0000000024247)*AD68+(0.000001809)*AD68^2))*0.0001333224</f>
        <v>0.006634868836421604</v>
      </c>
      <c r="AD82" s="61"/>
      <c r="AE82" s="62">
        <f>10^((29.8605+(-3152.2)/AF68+(-7.3037)*LOG(AF68)+(0.0000000024247)*AF68+(0.000001809)*AF68^2))*0.0001333224</f>
        <v>0.006634868836421604</v>
      </c>
      <c r="AF82" s="61"/>
    </row>
    <row r="83" spans="2:32" ht="15" customHeight="1">
      <c r="B83" s="76" t="s">
        <v>23</v>
      </c>
      <c r="C83" s="19" t="s">
        <v>28</v>
      </c>
      <c r="D83" s="50">
        <v>62</v>
      </c>
      <c r="E83" s="61"/>
      <c r="F83" s="61"/>
      <c r="G83" s="61"/>
      <c r="H83" s="61"/>
      <c r="I83" s="61"/>
      <c r="J83" s="61"/>
      <c r="K83" s="61"/>
      <c r="L83" s="61"/>
      <c r="M83" s="61"/>
      <c r="N83" s="61"/>
      <c r="O83" s="61"/>
      <c r="P83" s="61"/>
      <c r="Q83" s="61"/>
      <c r="R83" s="61"/>
      <c r="S83" s="61"/>
      <c r="T83" s="61"/>
      <c r="U83" s="27">
        <f>U82/(U66-U82)*U63</f>
        <v>17.25466683281149</v>
      </c>
      <c r="V83" s="27">
        <f>U64</f>
        <v>17.25466683281149</v>
      </c>
      <c r="W83" s="27">
        <f>W82/(W66-W82)*W63</f>
        <v>17.25466683281149</v>
      </c>
      <c r="X83" s="27">
        <f>W64</f>
        <v>17.25466683281149</v>
      </c>
      <c r="Y83" s="27">
        <f>Y82/(Y66-Y82)*Y63</f>
        <v>5.093602867221719E-10</v>
      </c>
      <c r="Z83" s="27">
        <f>Y64</f>
        <v>1E-08</v>
      </c>
      <c r="AA83" s="27">
        <f>AA82/(AA66-AA82)*AA63</f>
        <v>18.33757410217109</v>
      </c>
      <c r="AB83" s="27">
        <f>AA64</f>
        <v>17.25466683281149</v>
      </c>
      <c r="AC83" s="27">
        <f>AC82/(AC66-AC82)*AC63</f>
        <v>12.047607006053024</v>
      </c>
      <c r="AD83" s="27">
        <f>AC64</f>
        <v>1E-08</v>
      </c>
      <c r="AE83" s="27">
        <f>AE82/(AE66-AE82)*AE63</f>
        <v>428.93892514258175</v>
      </c>
      <c r="AF83" s="27">
        <f>AE64</f>
        <v>17.25466682281149</v>
      </c>
    </row>
    <row r="84" spans="2:32" ht="15" customHeight="1">
      <c r="B84" s="19"/>
      <c r="C84" s="19"/>
      <c r="D84" s="50">
        <v>63</v>
      </c>
      <c r="E84" s="61"/>
      <c r="F84" s="61"/>
      <c r="G84" s="61"/>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row>
    <row r="85" spans="2:32" ht="15" customHeight="1">
      <c r="B85" s="19"/>
      <c r="C85" s="19"/>
      <c r="D85" s="50">
        <v>64</v>
      </c>
      <c r="E85" s="61"/>
      <c r="F85" s="61"/>
      <c r="G85" s="61"/>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row>
    <row r="86" spans="2:12" ht="15" customHeight="1">
      <c r="B86" s="4"/>
      <c r="C86" s="4"/>
      <c r="D86" s="3"/>
      <c r="E86" s="4"/>
      <c r="F86" s="4"/>
      <c r="G86" s="4"/>
      <c r="H86" s="4"/>
      <c r="I86" s="4"/>
      <c r="J86" s="4"/>
      <c r="K86" s="4"/>
      <c r="L86" s="4"/>
    </row>
    <row r="87" spans="2:12" ht="15" customHeight="1">
      <c r="B87" s="4"/>
      <c r="C87" s="4"/>
      <c r="D87" s="3"/>
      <c r="E87" s="4"/>
      <c r="F87" s="4"/>
      <c r="G87" s="4"/>
      <c r="H87" s="4"/>
      <c r="I87" s="4"/>
      <c r="J87" s="4"/>
      <c r="K87" s="4"/>
      <c r="L87" s="4"/>
    </row>
    <row r="88" spans="2:12" ht="15" customHeight="1">
      <c r="B88" s="4"/>
      <c r="C88" s="4"/>
      <c r="D88" s="3"/>
      <c r="E88" s="4"/>
      <c r="F88" s="4"/>
      <c r="G88" s="4"/>
      <c r="H88" s="4"/>
      <c r="I88" s="4"/>
      <c r="J88" s="4"/>
      <c r="K88" s="4"/>
      <c r="L88" s="4"/>
    </row>
    <row r="89" spans="2:12" ht="15" customHeight="1">
      <c r="B89" s="4"/>
      <c r="C89" s="4"/>
      <c r="D89" s="3"/>
      <c r="E89" s="4"/>
      <c r="F89" s="4"/>
      <c r="G89" s="4"/>
      <c r="H89" s="4"/>
      <c r="I89" s="4"/>
      <c r="J89" s="4"/>
      <c r="K89" s="4"/>
      <c r="L89" s="4"/>
    </row>
    <row r="90" spans="2:12" ht="15" customHeight="1">
      <c r="B90" s="4"/>
      <c r="C90" s="4"/>
      <c r="D90" s="3"/>
      <c r="E90" s="4"/>
      <c r="F90" s="4"/>
      <c r="G90" s="4"/>
      <c r="H90" s="4"/>
      <c r="I90" s="4"/>
      <c r="J90" s="4"/>
      <c r="K90" s="4"/>
      <c r="L90" s="4"/>
    </row>
    <row r="91" spans="2:12" ht="15" customHeight="1">
      <c r="B91" s="4"/>
      <c r="C91" s="4"/>
      <c r="D91" s="3"/>
      <c r="E91" s="4"/>
      <c r="F91" s="4"/>
      <c r="G91" s="4"/>
      <c r="H91" s="4"/>
      <c r="I91" s="4"/>
      <c r="J91" s="4"/>
      <c r="K91" s="4"/>
      <c r="L91" s="4"/>
    </row>
    <row r="92" spans="2:12" ht="15" customHeight="1">
      <c r="B92" s="4"/>
      <c r="C92" s="4"/>
      <c r="D92" s="3"/>
      <c r="E92" s="4"/>
      <c r="F92" s="4"/>
      <c r="G92" s="4"/>
      <c r="H92" s="4"/>
      <c r="I92" s="4"/>
      <c r="J92" s="4"/>
      <c r="K92" s="4"/>
      <c r="L92" s="4"/>
    </row>
    <row r="93" spans="2:12" ht="15" customHeight="1">
      <c r="B93" s="4"/>
      <c r="C93" s="4"/>
      <c r="D93" s="3"/>
      <c r="E93" s="4"/>
      <c r="F93" s="4"/>
      <c r="G93" s="4"/>
      <c r="H93" s="4"/>
      <c r="I93" s="4"/>
      <c r="J93" s="4"/>
      <c r="K93" s="4"/>
      <c r="L93" s="4"/>
    </row>
    <row r="94" spans="2:12" ht="15" customHeight="1">
      <c r="B94" s="4"/>
      <c r="C94" s="4"/>
      <c r="D94" s="3"/>
      <c r="E94" s="4"/>
      <c r="F94" s="4"/>
      <c r="G94" s="4"/>
      <c r="H94" s="4"/>
      <c r="I94" s="4"/>
      <c r="J94" s="4"/>
      <c r="K94" s="4"/>
      <c r="L94" s="4"/>
    </row>
    <row r="95" spans="2:12" ht="15" customHeight="1">
      <c r="B95" s="4"/>
      <c r="C95" s="4"/>
      <c r="D95" s="3"/>
      <c r="E95" s="4"/>
      <c r="F95" s="4"/>
      <c r="G95" s="4"/>
      <c r="H95" s="4"/>
      <c r="I95" s="4"/>
      <c r="J95" s="4"/>
      <c r="K95" s="4"/>
      <c r="L95" s="4"/>
    </row>
    <row r="96" spans="2:12" ht="15" customHeight="1">
      <c r="B96" s="4"/>
      <c r="C96" s="4"/>
      <c r="D96" s="3"/>
      <c r="E96" s="4"/>
      <c r="F96" s="4"/>
      <c r="G96" s="4"/>
      <c r="H96" s="4"/>
      <c r="I96" s="4"/>
      <c r="J96" s="4"/>
      <c r="K96" s="4"/>
      <c r="L96" s="4"/>
    </row>
    <row r="97" spans="2:12" ht="15" customHeight="1">
      <c r="B97" s="4"/>
      <c r="C97" s="4"/>
      <c r="D97" s="3"/>
      <c r="E97" s="4"/>
      <c r="F97" s="4"/>
      <c r="G97" s="4"/>
      <c r="H97" s="4"/>
      <c r="I97" s="4"/>
      <c r="J97" s="4"/>
      <c r="K97" s="4"/>
      <c r="L97" s="4"/>
    </row>
    <row r="98" spans="2:12" ht="15" customHeight="1">
      <c r="B98" s="4"/>
      <c r="C98" s="4"/>
      <c r="D98" s="3"/>
      <c r="E98" s="4"/>
      <c r="F98" s="4"/>
      <c r="G98" s="4"/>
      <c r="H98" s="4"/>
      <c r="I98" s="4"/>
      <c r="J98" s="4"/>
      <c r="K98" s="4"/>
      <c r="L98" s="4"/>
    </row>
    <row r="99" spans="2:12" ht="15" customHeight="1">
      <c r="B99" s="4"/>
      <c r="C99" s="4"/>
      <c r="D99" s="3"/>
      <c r="E99" s="4"/>
      <c r="F99" s="4"/>
      <c r="G99" s="4"/>
      <c r="H99" s="4"/>
      <c r="I99" s="4"/>
      <c r="J99" s="4"/>
      <c r="K99" s="4"/>
      <c r="L99" s="4"/>
    </row>
    <row r="100" spans="2:12" ht="15" customHeight="1">
      <c r="B100" s="4"/>
      <c r="C100" s="4"/>
      <c r="D100" s="3"/>
      <c r="E100" s="4"/>
      <c r="F100" s="4"/>
      <c r="G100" s="4"/>
      <c r="H100" s="4"/>
      <c r="I100" s="4"/>
      <c r="J100" s="4"/>
      <c r="K100" s="4"/>
      <c r="L100" s="4"/>
    </row>
    <row r="101" spans="2:12" ht="15" customHeight="1">
      <c r="B101" s="4"/>
      <c r="C101" s="4"/>
      <c r="D101" s="3"/>
      <c r="E101" s="4"/>
      <c r="F101" s="4"/>
      <c r="G101" s="4"/>
      <c r="H101" s="4"/>
      <c r="I101" s="4"/>
      <c r="J101" s="4"/>
      <c r="K101" s="4"/>
      <c r="L101" s="4"/>
    </row>
    <row r="102" spans="2:12" ht="15" customHeight="1">
      <c r="B102" s="4"/>
      <c r="C102" s="4"/>
      <c r="D102" s="3"/>
      <c r="E102" s="4"/>
      <c r="F102" s="4"/>
      <c r="G102" s="4"/>
      <c r="H102" s="4"/>
      <c r="I102" s="4"/>
      <c r="J102" s="4"/>
      <c r="K102" s="4"/>
      <c r="L102" s="4"/>
    </row>
    <row r="103" spans="2:12" ht="15" customHeight="1">
      <c r="B103" s="4"/>
      <c r="C103" s="4"/>
      <c r="D103" s="3"/>
      <c r="E103" s="4"/>
      <c r="F103" s="4"/>
      <c r="G103" s="4"/>
      <c r="H103" s="4"/>
      <c r="I103" s="4"/>
      <c r="J103" s="4"/>
      <c r="K103" s="4"/>
      <c r="L103" s="4"/>
    </row>
    <row r="104" spans="2:12" ht="15" customHeight="1">
      <c r="B104" s="4"/>
      <c r="C104" s="4"/>
      <c r="D104" s="3"/>
      <c r="E104" s="4"/>
      <c r="F104" s="4"/>
      <c r="G104" s="4"/>
      <c r="H104" s="4"/>
      <c r="I104" s="4"/>
      <c r="J104" s="4"/>
      <c r="K104" s="4"/>
      <c r="L104" s="4"/>
    </row>
    <row r="105" spans="2:12" ht="15" customHeight="1">
      <c r="B105" s="4"/>
      <c r="C105" s="4"/>
      <c r="D105" s="3"/>
      <c r="E105" s="4"/>
      <c r="F105" s="4"/>
      <c r="G105" s="4"/>
      <c r="H105" s="4"/>
      <c r="I105" s="4"/>
      <c r="J105" s="4"/>
      <c r="K105" s="4"/>
      <c r="L105" s="4"/>
    </row>
    <row r="106" spans="2:12" ht="15" customHeight="1">
      <c r="B106" s="4"/>
      <c r="C106" s="4"/>
      <c r="D106" s="3"/>
      <c r="E106" s="4"/>
      <c r="F106" s="4"/>
      <c r="G106" s="4"/>
      <c r="H106" s="4"/>
      <c r="I106" s="4"/>
      <c r="J106" s="4"/>
      <c r="K106" s="4"/>
      <c r="L106" s="4"/>
    </row>
    <row r="107" spans="2:12" ht="15" customHeight="1">
      <c r="B107" s="4"/>
      <c r="C107" s="4"/>
      <c r="D107" s="3"/>
      <c r="E107" s="4"/>
      <c r="F107" s="4"/>
      <c r="G107" s="4"/>
      <c r="H107" s="4"/>
      <c r="I107" s="4"/>
      <c r="J107" s="4"/>
      <c r="K107" s="4"/>
      <c r="L107" s="4"/>
    </row>
    <row r="108" spans="2:12" ht="15" customHeight="1">
      <c r="B108" s="4"/>
      <c r="C108" s="4"/>
      <c r="D108" s="3"/>
      <c r="E108" s="4"/>
      <c r="F108" s="4"/>
      <c r="G108" s="4"/>
      <c r="H108" s="4"/>
      <c r="I108" s="4"/>
      <c r="J108" s="4"/>
      <c r="K108" s="4"/>
      <c r="L108" s="4"/>
    </row>
    <row r="109" spans="2:12" ht="15" customHeight="1">
      <c r="B109" s="4"/>
      <c r="C109" s="4"/>
      <c r="D109" s="3"/>
      <c r="E109" s="4"/>
      <c r="F109" s="4"/>
      <c r="G109" s="4"/>
      <c r="H109" s="4"/>
      <c r="I109" s="4"/>
      <c r="J109" s="4"/>
      <c r="K109" s="4"/>
      <c r="L109" s="4"/>
    </row>
    <row r="110" spans="2:12" ht="15" customHeight="1">
      <c r="B110" s="4"/>
      <c r="C110" s="4"/>
      <c r="D110" s="3"/>
      <c r="E110" s="4"/>
      <c r="F110" s="4"/>
      <c r="G110" s="4"/>
      <c r="H110" s="4"/>
      <c r="I110" s="4"/>
      <c r="J110" s="4"/>
      <c r="K110" s="4"/>
      <c r="L110" s="4"/>
    </row>
    <row r="111" spans="2:12" ht="15" customHeight="1">
      <c r="B111" s="4"/>
      <c r="C111" s="4"/>
      <c r="D111" s="3"/>
      <c r="E111" s="4"/>
      <c r="F111" s="4"/>
      <c r="G111" s="4"/>
      <c r="H111" s="4"/>
      <c r="I111" s="4"/>
      <c r="J111" s="4"/>
      <c r="K111" s="4"/>
      <c r="L111" s="4"/>
    </row>
    <row r="112" spans="2:12" ht="15" customHeight="1">
      <c r="B112" s="4"/>
      <c r="C112" s="4"/>
      <c r="D112" s="3"/>
      <c r="E112" s="4"/>
      <c r="F112" s="4"/>
      <c r="G112" s="4"/>
      <c r="H112" s="4"/>
      <c r="I112" s="4"/>
      <c r="J112" s="4"/>
      <c r="K112" s="4"/>
      <c r="L112" s="4"/>
    </row>
    <row r="113" spans="2:12" ht="15" customHeight="1">
      <c r="B113" s="4"/>
      <c r="C113" s="4"/>
      <c r="D113" s="3"/>
      <c r="E113" s="4"/>
      <c r="F113" s="4"/>
      <c r="G113" s="4"/>
      <c r="H113" s="4"/>
      <c r="I113" s="4"/>
      <c r="J113" s="4"/>
      <c r="K113" s="4"/>
      <c r="L113" s="4"/>
    </row>
    <row r="114" spans="2:12" ht="15" customHeight="1">
      <c r="B114" s="4"/>
      <c r="C114" s="4"/>
      <c r="D114" s="3"/>
      <c r="E114" s="4"/>
      <c r="F114" s="4"/>
      <c r="G114" s="4"/>
      <c r="H114" s="4"/>
      <c r="I114" s="4"/>
      <c r="J114" s="4"/>
      <c r="K114" s="4"/>
      <c r="L114" s="4"/>
    </row>
    <row r="115" spans="2:12" ht="15" customHeight="1">
      <c r="B115" s="4"/>
      <c r="C115" s="4"/>
      <c r="D115" s="3"/>
      <c r="E115" s="4"/>
      <c r="F115" s="4"/>
      <c r="G115" s="4"/>
      <c r="H115" s="4"/>
      <c r="I115" s="4"/>
      <c r="J115" s="4"/>
      <c r="K115" s="4"/>
      <c r="L115" s="4"/>
    </row>
    <row r="116" spans="2:12" ht="15" customHeight="1">
      <c r="B116" s="4"/>
      <c r="C116" s="4"/>
      <c r="D116" s="3"/>
      <c r="E116" s="4"/>
      <c r="F116" s="4"/>
      <c r="G116" s="4"/>
      <c r="H116" s="4"/>
      <c r="I116" s="4"/>
      <c r="J116" s="4"/>
      <c r="K116" s="4"/>
      <c r="L116" s="4"/>
    </row>
    <row r="117" spans="2:12" ht="15" customHeight="1">
      <c r="B117" s="4"/>
      <c r="C117" s="4"/>
      <c r="D117" s="3"/>
      <c r="E117" s="4"/>
      <c r="F117" s="4"/>
      <c r="G117" s="4"/>
      <c r="H117" s="4"/>
      <c r="I117" s="4"/>
      <c r="J117" s="4"/>
      <c r="K117" s="4"/>
      <c r="L117" s="4"/>
    </row>
    <row r="118" spans="2:12" ht="15" customHeight="1">
      <c r="B118" s="4"/>
      <c r="C118" s="4"/>
      <c r="D118" s="3"/>
      <c r="E118" s="4"/>
      <c r="F118" s="4"/>
      <c r="G118" s="4"/>
      <c r="H118" s="4"/>
      <c r="I118" s="4"/>
      <c r="J118" s="4"/>
      <c r="K118" s="4"/>
      <c r="L118" s="4"/>
    </row>
    <row r="119" spans="2:12" ht="15" customHeight="1">
      <c r="B119" s="4"/>
      <c r="C119" s="4"/>
      <c r="D119" s="3"/>
      <c r="E119" s="4"/>
      <c r="F119" s="4"/>
      <c r="G119" s="4"/>
      <c r="H119" s="4"/>
      <c r="I119" s="4"/>
      <c r="J119" s="4"/>
      <c r="K119" s="4"/>
      <c r="L119" s="4"/>
    </row>
    <row r="120" spans="2:12" ht="15" customHeight="1">
      <c r="B120" s="4"/>
      <c r="C120" s="4"/>
      <c r="D120" s="3"/>
      <c r="E120" s="4"/>
      <c r="F120" s="4"/>
      <c r="G120" s="4"/>
      <c r="H120" s="4"/>
      <c r="I120" s="4"/>
      <c r="J120" s="4"/>
      <c r="K120" s="4"/>
      <c r="L120" s="4"/>
    </row>
    <row r="121" spans="2:12" ht="15" customHeight="1">
      <c r="B121" s="4"/>
      <c r="C121" s="4"/>
      <c r="D121" s="3"/>
      <c r="E121" s="4"/>
      <c r="F121" s="4"/>
      <c r="G121" s="4"/>
      <c r="H121" s="4"/>
      <c r="I121" s="4"/>
      <c r="J121" s="4"/>
      <c r="K121" s="4"/>
      <c r="L121" s="4"/>
    </row>
    <row r="122" spans="2:12" ht="15" customHeight="1">
      <c r="B122" s="4"/>
      <c r="C122" s="4"/>
      <c r="D122" s="3"/>
      <c r="E122" s="4"/>
      <c r="F122" s="4"/>
      <c r="G122" s="4"/>
      <c r="H122" s="4"/>
      <c r="I122" s="4"/>
      <c r="J122" s="4"/>
      <c r="K122" s="4"/>
      <c r="L122" s="4"/>
    </row>
    <row r="123" spans="2:12" ht="15" customHeight="1">
      <c r="B123" s="4"/>
      <c r="C123" s="4"/>
      <c r="D123" s="3"/>
      <c r="E123" s="4"/>
      <c r="F123" s="4"/>
      <c r="G123" s="4"/>
      <c r="H123" s="4"/>
      <c r="I123" s="4"/>
      <c r="J123" s="4"/>
      <c r="K123" s="4"/>
      <c r="L123" s="4"/>
    </row>
    <row r="124" spans="2:12" ht="15" customHeight="1">
      <c r="B124" s="4"/>
      <c r="C124" s="4"/>
      <c r="D124" s="3"/>
      <c r="E124" s="4"/>
      <c r="F124" s="4"/>
      <c r="G124" s="4"/>
      <c r="H124" s="4"/>
      <c r="I124" s="4"/>
      <c r="J124" s="4"/>
      <c r="K124" s="4"/>
      <c r="L124" s="4"/>
    </row>
    <row r="125" spans="2:12" ht="15" customHeight="1">
      <c r="B125" s="4"/>
      <c r="C125" s="4"/>
      <c r="D125" s="3"/>
      <c r="E125" s="4"/>
      <c r="F125" s="4"/>
      <c r="G125" s="4"/>
      <c r="H125" s="4"/>
      <c r="I125" s="4"/>
      <c r="J125" s="4"/>
      <c r="K125" s="4"/>
      <c r="L125" s="4"/>
    </row>
    <row r="126" spans="2:12" ht="15" customHeight="1">
      <c r="B126" s="4"/>
      <c r="C126" s="4"/>
      <c r="D126" s="3"/>
      <c r="E126" s="4"/>
      <c r="F126" s="4"/>
      <c r="G126" s="4"/>
      <c r="H126" s="4"/>
      <c r="I126" s="4"/>
      <c r="J126" s="4"/>
      <c r="K126" s="4"/>
      <c r="L126" s="4"/>
    </row>
  </sheetData>
  <mergeCells count="12">
    <mergeCell ref="AA21:AB21"/>
    <mergeCell ref="AC21:AD21"/>
    <mergeCell ref="AE21:AF21"/>
    <mergeCell ref="K21:L21"/>
    <mergeCell ref="M21:N21"/>
    <mergeCell ref="Y21:Z21"/>
    <mergeCell ref="E21:J21"/>
    <mergeCell ref="O21:P21"/>
    <mergeCell ref="U21:V21"/>
    <mergeCell ref="W21:X21"/>
    <mergeCell ref="Q21:R21"/>
    <mergeCell ref="S21:T21"/>
  </mergeCells>
  <printOptions/>
  <pageMargins left="0.1968503937007874" right="0.1968503937007874" top="0.984251968503937" bottom="0.984251968503937" header="0.5118110236220472" footer="0.5118110236220472"/>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20"/>
  <dimension ref="A2:AH200"/>
  <sheetViews>
    <sheetView tabSelected="1" zoomScale="85" zoomScaleNormal="85" zoomScaleSheetLayoutView="75" workbookViewId="0" topLeftCell="K19">
      <selection activeCell="X43" sqref="X43"/>
    </sheetView>
  </sheetViews>
  <sheetFormatPr defaultColWidth="9.00390625" defaultRowHeight="13.5"/>
  <cols>
    <col min="1" max="1" width="65.875" style="103" bestFit="1" customWidth="1"/>
    <col min="2" max="2" width="14.875" style="104" customWidth="1"/>
    <col min="3" max="3" width="8.125" style="104" bestFit="1" customWidth="1"/>
    <col min="4" max="4" width="7.625" style="105" customWidth="1"/>
    <col min="5" max="10" width="4.50390625" style="104" hidden="1" customWidth="1"/>
    <col min="11" max="34" width="7.625" style="104" customWidth="1"/>
    <col min="35" max="16384" width="9.00390625" style="104" customWidth="1"/>
  </cols>
  <sheetData>
    <row r="1" ht="18.75" customHeight="1"/>
    <row r="2" spans="2:32" ht="18.75" customHeight="1">
      <c r="B2" s="106" t="s">
        <v>6</v>
      </c>
      <c r="D2" s="107"/>
      <c r="E2" s="108"/>
      <c r="F2" s="108"/>
      <c r="G2" s="108"/>
      <c r="H2" s="108"/>
      <c r="I2" s="108"/>
      <c r="J2" s="108"/>
      <c r="K2" s="108"/>
      <c r="L2" s="108"/>
      <c r="M2" s="108"/>
      <c r="N2" s="108"/>
      <c r="O2" s="108"/>
      <c r="P2" s="108"/>
      <c r="Q2" s="108"/>
      <c r="R2" s="108"/>
      <c r="S2" s="108"/>
      <c r="T2" s="108"/>
      <c r="U2" s="108"/>
      <c r="V2" s="108"/>
      <c r="W2" s="108"/>
      <c r="X2" s="54" t="s">
        <v>209</v>
      </c>
      <c r="Y2" s="54" t="s">
        <v>288</v>
      </c>
      <c r="Z2" s="54" t="s">
        <v>289</v>
      </c>
      <c r="AA2" s="108"/>
      <c r="AB2" s="108"/>
      <c r="AC2" s="108"/>
      <c r="AD2" s="108"/>
      <c r="AE2" s="108"/>
      <c r="AF2" s="108"/>
    </row>
    <row r="3" spans="2:26" ht="18.75" customHeight="1">
      <c r="B3" s="109" t="s">
        <v>290</v>
      </c>
      <c r="C3" s="110" t="s">
        <v>384</v>
      </c>
      <c r="D3" s="107"/>
      <c r="E3" s="108"/>
      <c r="F3" s="108"/>
      <c r="G3" s="108"/>
      <c r="H3" s="108"/>
      <c r="I3" s="108"/>
      <c r="J3" s="108"/>
      <c r="X3" s="44"/>
      <c r="Y3" s="54" t="s">
        <v>291</v>
      </c>
      <c r="Z3" s="54" t="s">
        <v>292</v>
      </c>
    </row>
    <row r="4" spans="1:26" ht="18.75" customHeight="1">
      <c r="A4" s="103" t="s">
        <v>408</v>
      </c>
      <c r="C4" s="104" t="s">
        <v>205</v>
      </c>
      <c r="F4" s="108"/>
      <c r="G4" s="108"/>
      <c r="H4" s="108"/>
      <c r="I4" s="108"/>
      <c r="J4" s="108"/>
      <c r="X4" s="111" t="s">
        <v>191</v>
      </c>
      <c r="Y4" s="112">
        <v>3.3</v>
      </c>
      <c r="Z4" s="113">
        <v>25</v>
      </c>
    </row>
    <row r="5" spans="1:26" ht="18.75" customHeight="1">
      <c r="A5" s="287" t="s">
        <v>409</v>
      </c>
      <c r="C5" s="114" t="s">
        <v>293</v>
      </c>
      <c r="D5" s="115" t="s">
        <v>206</v>
      </c>
      <c r="F5" s="108"/>
      <c r="G5" s="108"/>
      <c r="H5" s="108"/>
      <c r="I5" s="108"/>
      <c r="J5" s="108"/>
      <c r="X5" s="111" t="s">
        <v>294</v>
      </c>
      <c r="Y5" s="112">
        <v>4.1</v>
      </c>
      <c r="Z5" s="113">
        <v>350</v>
      </c>
    </row>
    <row r="6" spans="1:31" ht="18.75" customHeight="1">
      <c r="A6" s="287" t="s">
        <v>410</v>
      </c>
      <c r="C6" s="114" t="s">
        <v>114</v>
      </c>
      <c r="D6" s="115" t="s">
        <v>207</v>
      </c>
      <c r="F6" s="108"/>
      <c r="G6" s="108"/>
      <c r="H6" s="108"/>
      <c r="I6" s="108"/>
      <c r="J6" s="108"/>
      <c r="X6" s="111" t="s">
        <v>192</v>
      </c>
      <c r="Y6" s="112">
        <v>2.8</v>
      </c>
      <c r="Z6" s="113">
        <v>560</v>
      </c>
      <c r="AC6" s="92" t="s">
        <v>212</v>
      </c>
      <c r="AD6" s="116" t="s">
        <v>295</v>
      </c>
      <c r="AE6" s="117"/>
    </row>
    <row r="7" spans="1:32" ht="18.75" customHeight="1">
      <c r="A7" s="287" t="s">
        <v>411</v>
      </c>
      <c r="C7" s="114" t="s">
        <v>115</v>
      </c>
      <c r="D7" s="115" t="s">
        <v>208</v>
      </c>
      <c r="F7" s="108"/>
      <c r="G7" s="108"/>
      <c r="H7" s="108"/>
      <c r="I7" s="108"/>
      <c r="J7" s="108"/>
      <c r="O7" s="108"/>
      <c r="P7" s="108"/>
      <c r="Q7" s="108"/>
      <c r="R7" s="108"/>
      <c r="S7" s="108"/>
      <c r="T7" s="108"/>
      <c r="X7" s="111" t="s">
        <v>193</v>
      </c>
      <c r="Y7" s="112">
        <v>2.6</v>
      </c>
      <c r="Z7" s="113">
        <v>875</v>
      </c>
      <c r="AC7" s="111" t="s">
        <v>296</v>
      </c>
      <c r="AD7" s="44" t="s">
        <v>297</v>
      </c>
      <c r="AE7" s="112">
        <v>85</v>
      </c>
      <c r="AF7" s="108"/>
    </row>
    <row r="8" spans="1:32" ht="18.75" customHeight="1">
      <c r="A8" s="287" t="s">
        <v>412</v>
      </c>
      <c r="C8" s="114" t="s">
        <v>116</v>
      </c>
      <c r="D8" s="115" t="s">
        <v>211</v>
      </c>
      <c r="F8" s="108"/>
      <c r="G8" s="108"/>
      <c r="H8" s="108"/>
      <c r="I8" s="108"/>
      <c r="J8" s="108"/>
      <c r="Q8" s="108"/>
      <c r="R8" s="108"/>
      <c r="S8" s="108"/>
      <c r="T8" s="108"/>
      <c r="X8" s="111" t="s">
        <v>287</v>
      </c>
      <c r="Y8" s="112">
        <v>1.9</v>
      </c>
      <c r="Z8" s="113">
        <v>360</v>
      </c>
      <c r="AC8" s="44" t="s">
        <v>298</v>
      </c>
      <c r="AD8" s="44" t="s">
        <v>299</v>
      </c>
      <c r="AE8" s="118">
        <v>99.999</v>
      </c>
      <c r="AF8" s="108"/>
    </row>
    <row r="9" spans="1:32" ht="18.75" customHeight="1">
      <c r="A9" s="287" t="s">
        <v>407</v>
      </c>
      <c r="C9" s="114" t="s">
        <v>117</v>
      </c>
      <c r="D9" s="115" t="s">
        <v>210</v>
      </c>
      <c r="F9" s="108"/>
      <c r="G9" s="108"/>
      <c r="H9" s="108"/>
      <c r="I9" s="108"/>
      <c r="J9" s="108"/>
      <c r="O9" s="108"/>
      <c r="X9" s="111" t="s">
        <v>300</v>
      </c>
      <c r="Y9" s="112">
        <v>1.8</v>
      </c>
      <c r="Z9" s="113">
        <v>430</v>
      </c>
      <c r="AC9" s="44" t="s">
        <v>301</v>
      </c>
      <c r="AD9" s="44" t="s">
        <v>302</v>
      </c>
      <c r="AE9" s="118">
        <v>0.001</v>
      </c>
      <c r="AF9" s="108"/>
    </row>
    <row r="10" spans="3:32" ht="18.75" customHeight="1">
      <c r="C10" s="130" t="s">
        <v>387</v>
      </c>
      <c r="D10" s="276"/>
      <c r="E10" s="108"/>
      <c r="F10" s="108"/>
      <c r="G10" s="108"/>
      <c r="H10" s="108"/>
      <c r="I10" s="108"/>
      <c r="J10" s="108"/>
      <c r="O10" s="108"/>
      <c r="X10" s="111" t="s">
        <v>186</v>
      </c>
      <c r="Y10" s="112">
        <v>1.7</v>
      </c>
      <c r="Z10" s="113">
        <v>38</v>
      </c>
      <c r="AC10" s="44" t="s">
        <v>303</v>
      </c>
      <c r="AD10" s="44"/>
      <c r="AE10" s="118">
        <v>10</v>
      </c>
      <c r="AF10" s="108"/>
    </row>
    <row r="11" spans="3:32" ht="18.75" customHeight="1">
      <c r="C11" s="277" t="s">
        <v>293</v>
      </c>
      <c r="D11" s="278" t="s">
        <v>388</v>
      </c>
      <c r="F11" s="108"/>
      <c r="G11" s="108"/>
      <c r="H11" s="108"/>
      <c r="I11" s="108"/>
      <c r="J11" s="108"/>
      <c r="X11" s="111" t="s">
        <v>304</v>
      </c>
      <c r="Y11" s="112">
        <v>1.7</v>
      </c>
      <c r="Z11" s="113">
        <v>38</v>
      </c>
      <c r="AD11" s="108"/>
      <c r="AE11" s="108"/>
      <c r="AF11" s="108"/>
    </row>
    <row r="12" spans="3:32" ht="18.75" customHeight="1">
      <c r="C12" s="114"/>
      <c r="F12" s="108"/>
      <c r="G12" s="108"/>
      <c r="H12" s="108"/>
      <c r="I12" s="108"/>
      <c r="J12" s="108"/>
      <c r="L12" s="119"/>
      <c r="O12" s="108"/>
      <c r="P12" s="108"/>
      <c r="Q12" s="108"/>
      <c r="R12" s="108"/>
      <c r="S12" s="108"/>
      <c r="T12" s="108"/>
      <c r="U12" s="108"/>
      <c r="V12" s="108"/>
      <c r="X12" s="111" t="s">
        <v>305</v>
      </c>
      <c r="Y12" s="112">
        <v>1.7</v>
      </c>
      <c r="Z12" s="113">
        <v>38</v>
      </c>
      <c r="AA12" s="108"/>
      <c r="AB12" s="108"/>
      <c r="AC12" s="108"/>
      <c r="AD12" s="108"/>
      <c r="AE12" s="108"/>
      <c r="AF12" s="108"/>
    </row>
    <row r="13" spans="3:32" ht="18.75" customHeight="1">
      <c r="C13" s="104" t="s">
        <v>215</v>
      </c>
      <c r="F13" s="108"/>
      <c r="G13" s="108"/>
      <c r="H13" s="108"/>
      <c r="I13" s="108"/>
      <c r="J13" s="108"/>
      <c r="O13" s="115" t="str">
        <f>"計算結果より、製品水素量は"&amp;ROUND(AE41,0)&amp;"kmol/h"</f>
        <v>計算結果より、製品水素量は2630kmol/h</v>
      </c>
      <c r="P13" s="108"/>
      <c r="Q13" s="108"/>
      <c r="R13" s="108"/>
      <c r="S13" s="108"/>
      <c r="T13" s="108"/>
      <c r="U13" s="108"/>
      <c r="V13" s="120"/>
      <c r="X13" s="111" t="s">
        <v>180</v>
      </c>
      <c r="Y13" s="112">
        <v>1.6</v>
      </c>
      <c r="Z13" s="113">
        <v>38</v>
      </c>
      <c r="AA13" s="108"/>
      <c r="AB13" s="108"/>
      <c r="AC13" s="108"/>
      <c r="AD13" s="108"/>
      <c r="AE13" s="108"/>
      <c r="AF13" s="108"/>
    </row>
    <row r="14" spans="3:32" ht="18" customHeight="1">
      <c r="C14" s="121" t="s">
        <v>214</v>
      </c>
      <c r="D14" s="115" t="s">
        <v>123</v>
      </c>
      <c r="F14" s="108"/>
      <c r="G14" s="108"/>
      <c r="H14" s="108"/>
      <c r="I14" s="108"/>
      <c r="J14" s="108"/>
      <c r="O14" s="108"/>
      <c r="P14" s="108"/>
      <c r="Q14" s="108"/>
      <c r="R14" s="108"/>
      <c r="S14" s="108"/>
      <c r="T14" s="108"/>
      <c r="U14" s="108"/>
      <c r="V14" s="108"/>
      <c r="X14" s="111" t="s">
        <v>182</v>
      </c>
      <c r="Y14" s="112">
        <v>1.6</v>
      </c>
      <c r="Z14" s="113">
        <v>38</v>
      </c>
      <c r="AA14" s="108"/>
      <c r="AB14" s="108"/>
      <c r="AC14" s="108"/>
      <c r="AD14" s="108"/>
      <c r="AE14" s="108"/>
      <c r="AF14" s="108"/>
    </row>
    <row r="15" spans="3:32" ht="18" customHeight="1">
      <c r="C15" s="114" t="s">
        <v>114</v>
      </c>
      <c r="D15" s="104" t="s">
        <v>124</v>
      </c>
      <c r="F15" s="108"/>
      <c r="G15" s="108"/>
      <c r="H15" s="108"/>
      <c r="I15" s="108"/>
      <c r="J15" s="108"/>
      <c r="O15" s="108"/>
      <c r="Q15" s="108"/>
      <c r="R15" s="108"/>
      <c r="S15" s="108"/>
      <c r="T15" s="108"/>
      <c r="U15" s="108"/>
      <c r="V15" s="108"/>
      <c r="X15" s="111" t="s">
        <v>184</v>
      </c>
      <c r="Y15" s="122">
        <v>0.03</v>
      </c>
      <c r="Z15" s="113">
        <v>38</v>
      </c>
      <c r="AA15" s="108"/>
      <c r="AB15" s="108"/>
      <c r="AC15" s="108"/>
      <c r="AD15" s="108"/>
      <c r="AE15" s="108"/>
      <c r="AF15" s="108"/>
    </row>
    <row r="16" spans="3:22" ht="18" customHeight="1">
      <c r="C16" s="114" t="s">
        <v>115</v>
      </c>
      <c r="D16" s="104" t="s">
        <v>125</v>
      </c>
      <c r="Q16" s="123" t="s">
        <v>306</v>
      </c>
      <c r="R16" s="123" t="s">
        <v>307</v>
      </c>
      <c r="S16" s="108"/>
      <c r="T16" s="108"/>
      <c r="U16" s="108"/>
      <c r="V16" s="123" t="s">
        <v>307</v>
      </c>
    </row>
    <row r="17" spans="3:32" ht="18" customHeight="1">
      <c r="C17" s="114" t="s">
        <v>116</v>
      </c>
      <c r="D17" s="104" t="s">
        <v>126</v>
      </c>
      <c r="F17" s="108"/>
      <c r="G17" s="108"/>
      <c r="H17" s="108"/>
      <c r="I17" s="108"/>
      <c r="J17" s="108"/>
      <c r="O17" s="108"/>
      <c r="P17" s="108"/>
      <c r="Q17" s="124">
        <v>182.20640073964185</v>
      </c>
      <c r="R17" s="124">
        <v>295.5046122416648</v>
      </c>
      <c r="S17" s="108"/>
      <c r="T17" s="108"/>
      <c r="U17" s="108"/>
      <c r="V17" s="124">
        <v>640.225459418957</v>
      </c>
      <c r="AA17" s="108"/>
      <c r="AB17" s="108"/>
      <c r="AC17" s="108"/>
      <c r="AD17" s="108"/>
      <c r="AE17" s="108"/>
      <c r="AF17" s="108"/>
    </row>
    <row r="18" spans="3:22" ht="18" customHeight="1">
      <c r="C18" s="114"/>
      <c r="D18" s="104"/>
      <c r="Q18" s="125">
        <f>R31*R30/(R24*R42)*(R30*R66/(100+R42))^2/EXP(-0.0502188*(1000/(Q19+273.15)-1)^3+0.664871*(1000/(Q19+273.15)-1)^2-27.0231*(1000/(Q19+273.15)-1)+3.19352)</f>
        <v>1.0000000868169145</v>
      </c>
      <c r="R18" s="126">
        <f>R32*R30/(R31*R42)/EXP(-0.142006*(1000/(R19+273.15)-1)^3+0.504847*(1000/(R19+273.15)-1)^2+4.21267*(1000/(R19+273.15)-1)+0.341695)</f>
        <v>0.9999993132744175</v>
      </c>
      <c r="S18" s="221"/>
      <c r="T18" s="108"/>
      <c r="U18" s="108"/>
      <c r="V18" s="126">
        <f>V32*V30/(V31*V42)/EXP(-0.142006*(1000/(V19+273.15)-1)^3+0.504847*(1000/(V19+273.15)-1)^2+4.21267*(1000/(V19+273.15)-1)+0.341695)</f>
        <v>0.9999992826807035</v>
      </c>
    </row>
    <row r="19" spans="17:22" ht="15" customHeight="1" thickBot="1">
      <c r="Q19" s="127">
        <f>Q68-Q69</f>
        <v>865</v>
      </c>
      <c r="R19" s="127">
        <f>Q68</f>
        <v>875</v>
      </c>
      <c r="S19" s="128"/>
      <c r="T19" s="128"/>
      <c r="U19" s="108"/>
      <c r="V19" s="127">
        <f>U68+U69</f>
        <v>454.8490323489853</v>
      </c>
    </row>
    <row r="20" spans="2:34" ht="15" customHeight="1">
      <c r="B20" s="240">
        <v>1</v>
      </c>
      <c r="C20" s="238">
        <f aca="true" t="shared" si="0" ref="C20:AH20">B20+1</f>
        <v>2</v>
      </c>
      <c r="D20" s="238">
        <f t="shared" si="0"/>
        <v>3</v>
      </c>
      <c r="E20" s="238">
        <f t="shared" si="0"/>
        <v>4</v>
      </c>
      <c r="F20" s="238">
        <f t="shared" si="0"/>
        <v>5</v>
      </c>
      <c r="G20" s="238">
        <f t="shared" si="0"/>
        <v>6</v>
      </c>
      <c r="H20" s="238">
        <f t="shared" si="0"/>
        <v>7</v>
      </c>
      <c r="I20" s="238">
        <f t="shared" si="0"/>
        <v>8</v>
      </c>
      <c r="J20" s="239">
        <f t="shared" si="0"/>
        <v>9</v>
      </c>
      <c r="K20" s="240">
        <f t="shared" si="0"/>
        <v>10</v>
      </c>
      <c r="L20" s="241">
        <f t="shared" si="0"/>
        <v>11</v>
      </c>
      <c r="M20" s="240">
        <f t="shared" si="0"/>
        <v>12</v>
      </c>
      <c r="N20" s="241">
        <f t="shared" si="0"/>
        <v>13</v>
      </c>
      <c r="O20" s="240">
        <f t="shared" si="0"/>
        <v>14</v>
      </c>
      <c r="P20" s="241">
        <f t="shared" si="0"/>
        <v>15</v>
      </c>
      <c r="Q20" s="240">
        <f t="shared" si="0"/>
        <v>16</v>
      </c>
      <c r="R20" s="241">
        <f t="shared" si="0"/>
        <v>17</v>
      </c>
      <c r="S20" s="240">
        <f t="shared" si="0"/>
        <v>18</v>
      </c>
      <c r="T20" s="241">
        <f t="shared" si="0"/>
        <v>19</v>
      </c>
      <c r="U20" s="240">
        <f t="shared" si="0"/>
        <v>20</v>
      </c>
      <c r="V20" s="241">
        <f t="shared" si="0"/>
        <v>21</v>
      </c>
      <c r="W20" s="240">
        <f>V20+1</f>
        <v>22</v>
      </c>
      <c r="X20" s="241">
        <f t="shared" si="0"/>
        <v>23</v>
      </c>
      <c r="Y20" s="240">
        <f t="shared" si="0"/>
        <v>24</v>
      </c>
      <c r="Z20" s="241">
        <f t="shared" si="0"/>
        <v>25</v>
      </c>
      <c r="AA20" s="240">
        <f>Z20+1</f>
        <v>26</v>
      </c>
      <c r="AB20" s="241">
        <f t="shared" si="0"/>
        <v>27</v>
      </c>
      <c r="AC20" s="240">
        <f t="shared" si="0"/>
        <v>28</v>
      </c>
      <c r="AD20" s="241">
        <f t="shared" si="0"/>
        <v>29</v>
      </c>
      <c r="AE20" s="240">
        <f t="shared" si="0"/>
        <v>30</v>
      </c>
      <c r="AF20" s="241">
        <f t="shared" si="0"/>
        <v>31</v>
      </c>
      <c r="AG20" s="240">
        <f t="shared" si="0"/>
        <v>32</v>
      </c>
      <c r="AH20" s="241">
        <f t="shared" si="0"/>
        <v>33</v>
      </c>
    </row>
    <row r="21" spans="1:34" ht="27" customHeight="1">
      <c r="A21" s="105" t="s">
        <v>393</v>
      </c>
      <c r="B21" s="248" t="s">
        <v>308</v>
      </c>
      <c r="C21" s="44"/>
      <c r="D21" s="45"/>
      <c r="E21" s="289" t="s">
        <v>309</v>
      </c>
      <c r="F21" s="290"/>
      <c r="G21" s="290"/>
      <c r="H21" s="290"/>
      <c r="I21" s="290"/>
      <c r="J21" s="290"/>
      <c r="K21" s="294" t="s">
        <v>310</v>
      </c>
      <c r="L21" s="295"/>
      <c r="M21" s="294" t="s">
        <v>294</v>
      </c>
      <c r="N21" s="295"/>
      <c r="O21" s="294" t="s">
        <v>311</v>
      </c>
      <c r="P21" s="295"/>
      <c r="Q21" s="294" t="s">
        <v>312</v>
      </c>
      <c r="R21" s="295"/>
      <c r="S21" s="296" t="s">
        <v>313</v>
      </c>
      <c r="T21" s="297"/>
      <c r="U21" s="296" t="s">
        <v>314</v>
      </c>
      <c r="V21" s="297"/>
      <c r="W21" s="294" t="s">
        <v>315</v>
      </c>
      <c r="X21" s="295"/>
      <c r="Y21" s="294" t="s">
        <v>316</v>
      </c>
      <c r="Z21" s="295"/>
      <c r="AA21" s="294" t="s">
        <v>317</v>
      </c>
      <c r="AB21" s="295"/>
      <c r="AC21" s="294" t="s">
        <v>318</v>
      </c>
      <c r="AD21" s="295"/>
      <c r="AE21" s="294" t="s">
        <v>319</v>
      </c>
      <c r="AF21" s="295"/>
      <c r="AG21" s="294" t="s">
        <v>320</v>
      </c>
      <c r="AH21" s="295"/>
    </row>
    <row r="22" spans="1:34" s="131" customFormat="1" ht="15" customHeight="1" thickBot="1">
      <c r="A22" s="103"/>
      <c r="B22" s="249" t="s">
        <v>321</v>
      </c>
      <c r="C22" s="242"/>
      <c r="D22" s="243">
        <v>1</v>
      </c>
      <c r="E22" s="244"/>
      <c r="F22" s="244"/>
      <c r="G22" s="244"/>
      <c r="H22" s="244"/>
      <c r="I22" s="244"/>
      <c r="J22" s="245"/>
      <c r="K22" s="246" t="s">
        <v>322</v>
      </c>
      <c r="L22" s="247">
        <f>K22+1</f>
        <v>101</v>
      </c>
      <c r="M22" s="246" t="s">
        <v>323</v>
      </c>
      <c r="N22" s="247">
        <f>M22+1</f>
        <v>401</v>
      </c>
      <c r="O22" s="246" t="s">
        <v>324</v>
      </c>
      <c r="P22" s="247">
        <f>O22+1</f>
        <v>201</v>
      </c>
      <c r="Q22" s="246" t="s">
        <v>325</v>
      </c>
      <c r="R22" s="247">
        <f>Q22+1</f>
        <v>221</v>
      </c>
      <c r="S22" s="246" t="s">
        <v>326</v>
      </c>
      <c r="T22" s="247">
        <f>S22+1</f>
        <v>231</v>
      </c>
      <c r="U22" s="246" t="s">
        <v>327</v>
      </c>
      <c r="V22" s="247">
        <f>U22+1</f>
        <v>241</v>
      </c>
      <c r="W22" s="246" t="s">
        <v>328</v>
      </c>
      <c r="X22" s="247">
        <f>W22+1</f>
        <v>261</v>
      </c>
      <c r="Y22" s="246" t="s">
        <v>329</v>
      </c>
      <c r="Z22" s="247">
        <f>Y22+1</f>
        <v>271</v>
      </c>
      <c r="AA22" s="246" t="s">
        <v>330</v>
      </c>
      <c r="AB22" s="247">
        <f>AA22+1</f>
        <v>281</v>
      </c>
      <c r="AC22" s="246" t="s">
        <v>331</v>
      </c>
      <c r="AD22" s="247">
        <f>AC22+1</f>
        <v>301</v>
      </c>
      <c r="AE22" s="246" t="s">
        <v>332</v>
      </c>
      <c r="AF22" s="247">
        <f>AE22+1</f>
        <v>311</v>
      </c>
      <c r="AG22" s="246" t="s">
        <v>333</v>
      </c>
      <c r="AH22" s="247">
        <f>AG22+1</f>
        <v>321</v>
      </c>
    </row>
    <row r="23" spans="2:34" ht="15" customHeight="1">
      <c r="B23" s="250" t="s">
        <v>334</v>
      </c>
      <c r="C23" s="233" t="s">
        <v>335</v>
      </c>
      <c r="D23" s="234">
        <f>D22+1</f>
        <v>2</v>
      </c>
      <c r="E23" s="233" t="s">
        <v>0</v>
      </c>
      <c r="F23" s="233" t="s">
        <v>336</v>
      </c>
      <c r="G23" s="233" t="s">
        <v>2</v>
      </c>
      <c r="H23" s="233" t="s">
        <v>3</v>
      </c>
      <c r="I23" s="233" t="s">
        <v>4</v>
      </c>
      <c r="J23" s="235" t="s">
        <v>5</v>
      </c>
      <c r="K23" s="236" t="s">
        <v>337</v>
      </c>
      <c r="L23" s="237" t="s">
        <v>338</v>
      </c>
      <c r="M23" s="236" t="s">
        <v>337</v>
      </c>
      <c r="N23" s="237" t="s">
        <v>338</v>
      </c>
      <c r="O23" s="236" t="s">
        <v>337</v>
      </c>
      <c r="P23" s="237" t="s">
        <v>338</v>
      </c>
      <c r="Q23" s="236" t="s">
        <v>337</v>
      </c>
      <c r="R23" s="237" t="s">
        <v>338</v>
      </c>
      <c r="S23" s="236" t="s">
        <v>337</v>
      </c>
      <c r="T23" s="237" t="s">
        <v>338</v>
      </c>
      <c r="U23" s="236" t="s">
        <v>337</v>
      </c>
      <c r="V23" s="237" t="s">
        <v>338</v>
      </c>
      <c r="W23" s="236" t="s">
        <v>337</v>
      </c>
      <c r="X23" s="237" t="s">
        <v>338</v>
      </c>
      <c r="Y23" s="236" t="s">
        <v>337</v>
      </c>
      <c r="Z23" s="237" t="s">
        <v>338</v>
      </c>
      <c r="AA23" s="236" t="s">
        <v>337</v>
      </c>
      <c r="AB23" s="237" t="s">
        <v>338</v>
      </c>
      <c r="AC23" s="236" t="s">
        <v>337</v>
      </c>
      <c r="AD23" s="237" t="s">
        <v>338</v>
      </c>
      <c r="AE23" s="236" t="s">
        <v>337</v>
      </c>
      <c r="AF23" s="237" t="s">
        <v>338</v>
      </c>
      <c r="AG23" s="236" t="s">
        <v>337</v>
      </c>
      <c r="AH23" s="237" t="s">
        <v>338</v>
      </c>
    </row>
    <row r="24" spans="2:34" ht="15" customHeight="1">
      <c r="B24" s="251" t="s">
        <v>10</v>
      </c>
      <c r="C24" s="132">
        <v>16.043</v>
      </c>
      <c r="D24" s="129">
        <f aca="true" t="shared" si="1" ref="D24:D87">D23+1</f>
        <v>3</v>
      </c>
      <c r="E24" s="133">
        <v>1</v>
      </c>
      <c r="F24" s="133">
        <v>2</v>
      </c>
      <c r="G24" s="133">
        <v>0</v>
      </c>
      <c r="H24" s="133">
        <v>0</v>
      </c>
      <c r="I24" s="133">
        <v>0</v>
      </c>
      <c r="J24" s="142">
        <v>0</v>
      </c>
      <c r="K24" s="150">
        <f aca="true" t="shared" si="2" ref="K24:K36">K$41*L24/100</f>
        <v>1000</v>
      </c>
      <c r="L24" s="151">
        <v>100</v>
      </c>
      <c r="M24" s="150">
        <f aca="true" t="shared" si="3" ref="M24:M36">M$41*N24/100</f>
        <v>1E-18</v>
      </c>
      <c r="N24" s="151">
        <v>1E-08</v>
      </c>
      <c r="O24" s="150">
        <f aca="true" t="shared" si="4" ref="O24:O36">K24+M24</f>
        <v>1000</v>
      </c>
      <c r="P24" s="215">
        <f aca="true" t="shared" si="5" ref="P24:P36">O24/O$41*100</f>
        <v>99.99999988000005</v>
      </c>
      <c r="Q24" s="150">
        <f>Q17</f>
        <v>182.20640073964185</v>
      </c>
      <c r="R24" s="215">
        <f aca="true" t="shared" si="6" ref="R24:R36">Q24/Q$41*100</f>
        <v>4.860281935485858</v>
      </c>
      <c r="S24" s="150">
        <f>Q24</f>
        <v>182.20640073964185</v>
      </c>
      <c r="T24" s="215">
        <f aca="true" t="shared" si="7" ref="T24:T36">S24/S$41*100</f>
        <v>4.860281935485858</v>
      </c>
      <c r="U24" s="150">
        <f aca="true" t="shared" si="8" ref="U24:U29">Q24</f>
        <v>182.20640073964185</v>
      </c>
      <c r="V24" s="215">
        <f aca="true" t="shared" si="9" ref="V24:V36">U24/U$41*100</f>
        <v>4.450999648114069</v>
      </c>
      <c r="W24" s="150">
        <f>U24</f>
        <v>182.20640073964185</v>
      </c>
      <c r="X24" s="215">
        <f aca="true" t="shared" si="10" ref="X24:X36">W24/W$41*100</f>
        <v>4.450999648114069</v>
      </c>
      <c r="Y24" s="150">
        <f aca="true" t="shared" si="11" ref="Y24:Y36">W24</f>
        <v>182.20640073964185</v>
      </c>
      <c r="Z24" s="215">
        <f aca="true" t="shared" si="12" ref="Z24:Z36">Y24/Y$41*100</f>
        <v>4.450999648114069</v>
      </c>
      <c r="AA24" s="153">
        <v>1E-08</v>
      </c>
      <c r="AB24" s="151">
        <v>1E-08</v>
      </c>
      <c r="AC24" s="150">
        <f aca="true" t="shared" si="13" ref="AC24:AC36">Y24</f>
        <v>182.20640073964185</v>
      </c>
      <c r="AD24" s="215">
        <f aca="true" t="shared" si="14" ref="AD24:AD36">AC24/AC$41*100</f>
        <v>4.450999648114069</v>
      </c>
      <c r="AE24" s="153">
        <v>1E-08</v>
      </c>
      <c r="AF24" s="215">
        <f aca="true" t="shared" si="15" ref="AF24:AF36">AE24/AE$41*100</f>
        <v>3.80287186503331E-10</v>
      </c>
      <c r="AG24" s="150">
        <f aca="true" t="shared" si="16" ref="AG24:AG36">AC24-AE24</f>
        <v>182.20640072964184</v>
      </c>
      <c r="AH24" s="215">
        <f aca="true" t="shared" si="17" ref="AH24:AH36">AG24/AG$41*100</f>
        <v>12.445667871445258</v>
      </c>
    </row>
    <row r="25" spans="2:34" ht="15" customHeight="1">
      <c r="B25" s="251" t="s">
        <v>11</v>
      </c>
      <c r="C25" s="132">
        <v>30.07</v>
      </c>
      <c r="D25" s="129">
        <f t="shared" si="1"/>
        <v>4</v>
      </c>
      <c r="E25" s="133">
        <v>2</v>
      </c>
      <c r="F25" s="133">
        <v>3</v>
      </c>
      <c r="G25" s="133">
        <v>0</v>
      </c>
      <c r="H25" s="133">
        <v>0</v>
      </c>
      <c r="I25" s="133">
        <v>0</v>
      </c>
      <c r="J25" s="142">
        <v>0</v>
      </c>
      <c r="K25" s="150">
        <f t="shared" si="2"/>
        <v>1.0000000000000001E-07</v>
      </c>
      <c r="L25" s="151">
        <v>1E-08</v>
      </c>
      <c r="M25" s="150">
        <f t="shared" si="3"/>
        <v>1E-18</v>
      </c>
      <c r="N25" s="151">
        <v>1E-08</v>
      </c>
      <c r="O25" s="150">
        <f t="shared" si="4"/>
        <v>1.0000000000100001E-07</v>
      </c>
      <c r="P25" s="215">
        <f t="shared" si="5"/>
        <v>9.999999988100006E-09</v>
      </c>
      <c r="Q25" s="150">
        <f>O25</f>
        <v>1.0000000000100001E-07</v>
      </c>
      <c r="R25" s="215">
        <f t="shared" si="6"/>
        <v>2.6674594941806736E-09</v>
      </c>
      <c r="S25" s="150">
        <f aca="true" t="shared" si="18" ref="S25:S36">Q25</f>
        <v>1.0000000000100001E-07</v>
      </c>
      <c r="T25" s="215">
        <f t="shared" si="7"/>
        <v>2.6674594941806736E-09</v>
      </c>
      <c r="U25" s="150">
        <f t="shared" si="8"/>
        <v>1.0000000000100001E-07</v>
      </c>
      <c r="V25" s="215">
        <f t="shared" si="9"/>
        <v>2.4428338576967426E-09</v>
      </c>
      <c r="W25" s="150">
        <f aca="true" t="shared" si="19" ref="W25:W36">U25</f>
        <v>1.0000000000100001E-07</v>
      </c>
      <c r="X25" s="215">
        <f t="shared" si="10"/>
        <v>2.4428338576967426E-09</v>
      </c>
      <c r="Y25" s="150">
        <f t="shared" si="11"/>
        <v>1.0000000000100001E-07</v>
      </c>
      <c r="Z25" s="215">
        <f t="shared" si="12"/>
        <v>2.4428338576967426E-09</v>
      </c>
      <c r="AA25" s="153">
        <v>1E-08</v>
      </c>
      <c r="AB25" s="151">
        <v>1E-08</v>
      </c>
      <c r="AC25" s="150">
        <f t="shared" si="13"/>
        <v>1.0000000000100001E-07</v>
      </c>
      <c r="AD25" s="215">
        <f t="shared" si="14"/>
        <v>2.4428338576967426E-09</v>
      </c>
      <c r="AE25" s="150">
        <f>AC25</f>
        <v>1.0000000000100001E-07</v>
      </c>
      <c r="AF25" s="215">
        <f t="shared" si="15"/>
        <v>3.802871865071339E-09</v>
      </c>
      <c r="AG25" s="150">
        <f t="shared" si="16"/>
        <v>0</v>
      </c>
      <c r="AH25" s="215">
        <f t="shared" si="17"/>
        <v>0</v>
      </c>
    </row>
    <row r="26" spans="2:34" ht="15" customHeight="1">
      <c r="B26" s="251" t="s">
        <v>12</v>
      </c>
      <c r="C26" s="132">
        <v>44.096</v>
      </c>
      <c r="D26" s="129">
        <f t="shared" si="1"/>
        <v>5</v>
      </c>
      <c r="E26" s="133">
        <v>3</v>
      </c>
      <c r="F26" s="133">
        <v>4</v>
      </c>
      <c r="G26" s="133">
        <v>0</v>
      </c>
      <c r="H26" s="133">
        <v>0</v>
      </c>
      <c r="I26" s="133">
        <v>0</v>
      </c>
      <c r="J26" s="142">
        <v>0</v>
      </c>
      <c r="K26" s="150">
        <f t="shared" si="2"/>
        <v>1.0000000000000001E-07</v>
      </c>
      <c r="L26" s="151">
        <v>1E-08</v>
      </c>
      <c r="M26" s="150">
        <f t="shared" si="3"/>
        <v>1E-18</v>
      </c>
      <c r="N26" s="151">
        <v>1E-08</v>
      </c>
      <c r="O26" s="150">
        <f t="shared" si="4"/>
        <v>1.0000000000100001E-07</v>
      </c>
      <c r="P26" s="215">
        <f t="shared" si="5"/>
        <v>9.999999988100006E-09</v>
      </c>
      <c r="Q26" s="150">
        <f>O26</f>
        <v>1.0000000000100001E-07</v>
      </c>
      <c r="R26" s="215">
        <f t="shared" si="6"/>
        <v>2.6674594941806736E-09</v>
      </c>
      <c r="S26" s="150">
        <f t="shared" si="18"/>
        <v>1.0000000000100001E-07</v>
      </c>
      <c r="T26" s="215">
        <f t="shared" si="7"/>
        <v>2.6674594941806736E-09</v>
      </c>
      <c r="U26" s="150">
        <f t="shared" si="8"/>
        <v>1.0000000000100001E-07</v>
      </c>
      <c r="V26" s="215">
        <f t="shared" si="9"/>
        <v>2.4428338576967426E-09</v>
      </c>
      <c r="W26" s="150">
        <f t="shared" si="19"/>
        <v>1.0000000000100001E-07</v>
      </c>
      <c r="X26" s="215">
        <f t="shared" si="10"/>
        <v>2.4428338576967426E-09</v>
      </c>
      <c r="Y26" s="150">
        <f t="shared" si="11"/>
        <v>1.0000000000100001E-07</v>
      </c>
      <c r="Z26" s="215">
        <f t="shared" si="12"/>
        <v>2.4428338576967426E-09</v>
      </c>
      <c r="AA26" s="153">
        <v>1E-08</v>
      </c>
      <c r="AB26" s="151">
        <v>1E-08</v>
      </c>
      <c r="AC26" s="150">
        <f t="shared" si="13"/>
        <v>1.0000000000100001E-07</v>
      </c>
      <c r="AD26" s="215">
        <f t="shared" si="14"/>
        <v>2.4428338576967426E-09</v>
      </c>
      <c r="AE26" s="150">
        <f>AC26</f>
        <v>1.0000000000100001E-07</v>
      </c>
      <c r="AF26" s="215">
        <f t="shared" si="15"/>
        <v>3.802871865071339E-09</v>
      </c>
      <c r="AG26" s="150">
        <f t="shared" si="16"/>
        <v>0</v>
      </c>
      <c r="AH26" s="215">
        <f t="shared" si="17"/>
        <v>0</v>
      </c>
    </row>
    <row r="27" spans="2:34" ht="15" customHeight="1">
      <c r="B27" s="251" t="s">
        <v>13</v>
      </c>
      <c r="C27" s="132">
        <v>58.123</v>
      </c>
      <c r="D27" s="129">
        <f t="shared" si="1"/>
        <v>6</v>
      </c>
      <c r="E27" s="133">
        <v>4</v>
      </c>
      <c r="F27" s="133">
        <v>5</v>
      </c>
      <c r="G27" s="133">
        <v>0</v>
      </c>
      <c r="H27" s="133">
        <v>0</v>
      </c>
      <c r="I27" s="133">
        <v>0</v>
      </c>
      <c r="J27" s="142">
        <v>0</v>
      </c>
      <c r="K27" s="150">
        <f t="shared" si="2"/>
        <v>1.0000000000000001E-07</v>
      </c>
      <c r="L27" s="151">
        <v>1E-08</v>
      </c>
      <c r="M27" s="150">
        <f t="shared" si="3"/>
        <v>1E-18</v>
      </c>
      <c r="N27" s="151">
        <v>1E-08</v>
      </c>
      <c r="O27" s="150">
        <f t="shared" si="4"/>
        <v>1.0000000000100001E-07</v>
      </c>
      <c r="P27" s="215">
        <f t="shared" si="5"/>
        <v>9.999999988100006E-09</v>
      </c>
      <c r="Q27" s="150">
        <f>O27</f>
        <v>1.0000000000100001E-07</v>
      </c>
      <c r="R27" s="215">
        <f t="shared" si="6"/>
        <v>2.6674594941806736E-09</v>
      </c>
      <c r="S27" s="150">
        <f t="shared" si="18"/>
        <v>1.0000000000100001E-07</v>
      </c>
      <c r="T27" s="215">
        <f t="shared" si="7"/>
        <v>2.6674594941806736E-09</v>
      </c>
      <c r="U27" s="150">
        <f t="shared" si="8"/>
        <v>1.0000000000100001E-07</v>
      </c>
      <c r="V27" s="215">
        <f t="shared" si="9"/>
        <v>2.4428338576967426E-09</v>
      </c>
      <c r="W27" s="150">
        <f t="shared" si="19"/>
        <v>1.0000000000100001E-07</v>
      </c>
      <c r="X27" s="215">
        <f t="shared" si="10"/>
        <v>2.4428338576967426E-09</v>
      </c>
      <c r="Y27" s="150">
        <f t="shared" si="11"/>
        <v>1.0000000000100001E-07</v>
      </c>
      <c r="Z27" s="215">
        <f t="shared" si="12"/>
        <v>2.4428338576967426E-09</v>
      </c>
      <c r="AA27" s="153">
        <v>1E-08</v>
      </c>
      <c r="AB27" s="151">
        <v>1E-08</v>
      </c>
      <c r="AC27" s="150">
        <f t="shared" si="13"/>
        <v>1.0000000000100001E-07</v>
      </c>
      <c r="AD27" s="215">
        <f t="shared" si="14"/>
        <v>2.4428338576967426E-09</v>
      </c>
      <c r="AE27" s="150">
        <f>AC27</f>
        <v>1.0000000000100001E-07</v>
      </c>
      <c r="AF27" s="215">
        <f t="shared" si="15"/>
        <v>3.802871865071339E-09</v>
      </c>
      <c r="AG27" s="150">
        <f t="shared" si="16"/>
        <v>0</v>
      </c>
      <c r="AH27" s="215">
        <f t="shared" si="17"/>
        <v>0</v>
      </c>
    </row>
    <row r="28" spans="2:34" ht="15" customHeight="1">
      <c r="B28" s="251" t="s">
        <v>14</v>
      </c>
      <c r="C28" s="132">
        <v>72.15</v>
      </c>
      <c r="D28" s="129">
        <f t="shared" si="1"/>
        <v>7</v>
      </c>
      <c r="E28" s="133">
        <v>5</v>
      </c>
      <c r="F28" s="133">
        <v>6</v>
      </c>
      <c r="G28" s="133">
        <v>0</v>
      </c>
      <c r="H28" s="133">
        <v>0</v>
      </c>
      <c r="I28" s="133">
        <v>0</v>
      </c>
      <c r="J28" s="142">
        <v>0</v>
      </c>
      <c r="K28" s="150">
        <f t="shared" si="2"/>
        <v>1.0000000000000001E-07</v>
      </c>
      <c r="L28" s="151">
        <v>1E-08</v>
      </c>
      <c r="M28" s="150">
        <f t="shared" si="3"/>
        <v>1E-18</v>
      </c>
      <c r="N28" s="151">
        <v>1E-08</v>
      </c>
      <c r="O28" s="150">
        <f t="shared" si="4"/>
        <v>1.0000000000100001E-07</v>
      </c>
      <c r="P28" s="215">
        <f t="shared" si="5"/>
        <v>9.999999988100006E-09</v>
      </c>
      <c r="Q28" s="150">
        <f>O28</f>
        <v>1.0000000000100001E-07</v>
      </c>
      <c r="R28" s="215">
        <f t="shared" si="6"/>
        <v>2.6674594941806736E-09</v>
      </c>
      <c r="S28" s="150">
        <f t="shared" si="18"/>
        <v>1.0000000000100001E-07</v>
      </c>
      <c r="T28" s="215">
        <f t="shared" si="7"/>
        <v>2.6674594941806736E-09</v>
      </c>
      <c r="U28" s="150">
        <f t="shared" si="8"/>
        <v>1.0000000000100001E-07</v>
      </c>
      <c r="V28" s="215">
        <f t="shared" si="9"/>
        <v>2.4428338576967426E-09</v>
      </c>
      <c r="W28" s="150">
        <f t="shared" si="19"/>
        <v>1.0000000000100001E-07</v>
      </c>
      <c r="X28" s="215">
        <f t="shared" si="10"/>
        <v>2.4428338576967426E-09</v>
      </c>
      <c r="Y28" s="150">
        <f t="shared" si="11"/>
        <v>1.0000000000100001E-07</v>
      </c>
      <c r="Z28" s="215">
        <f t="shared" si="12"/>
        <v>2.4428338576967426E-09</v>
      </c>
      <c r="AA28" s="153">
        <v>1E-08</v>
      </c>
      <c r="AB28" s="151">
        <v>1E-08</v>
      </c>
      <c r="AC28" s="150">
        <f t="shared" si="13"/>
        <v>1.0000000000100001E-07</v>
      </c>
      <c r="AD28" s="215">
        <f t="shared" si="14"/>
        <v>2.4428338576967426E-09</v>
      </c>
      <c r="AE28" s="150">
        <f>AC28</f>
        <v>1.0000000000100001E-07</v>
      </c>
      <c r="AF28" s="215">
        <f t="shared" si="15"/>
        <v>3.802871865071339E-09</v>
      </c>
      <c r="AG28" s="150">
        <f t="shared" si="16"/>
        <v>0</v>
      </c>
      <c r="AH28" s="215">
        <f t="shared" si="17"/>
        <v>0</v>
      </c>
    </row>
    <row r="29" spans="2:34" ht="15" customHeight="1">
      <c r="B29" s="251" t="s">
        <v>15</v>
      </c>
      <c r="C29" s="132">
        <v>86.177</v>
      </c>
      <c r="D29" s="129">
        <f t="shared" si="1"/>
        <v>8</v>
      </c>
      <c r="E29" s="133">
        <v>6</v>
      </c>
      <c r="F29" s="133">
        <v>7</v>
      </c>
      <c r="G29" s="133">
        <v>0</v>
      </c>
      <c r="H29" s="133">
        <v>0</v>
      </c>
      <c r="I29" s="133">
        <v>0</v>
      </c>
      <c r="J29" s="142">
        <v>0</v>
      </c>
      <c r="K29" s="150">
        <f t="shared" si="2"/>
        <v>1.0000000000000001E-07</v>
      </c>
      <c r="L29" s="151">
        <v>1E-08</v>
      </c>
      <c r="M29" s="150">
        <f t="shared" si="3"/>
        <v>1E-18</v>
      </c>
      <c r="N29" s="151">
        <v>1E-08</v>
      </c>
      <c r="O29" s="150">
        <f t="shared" si="4"/>
        <v>1.0000000000100001E-07</v>
      </c>
      <c r="P29" s="215">
        <f t="shared" si="5"/>
        <v>9.999999988100006E-09</v>
      </c>
      <c r="Q29" s="150">
        <f>O29</f>
        <v>1.0000000000100001E-07</v>
      </c>
      <c r="R29" s="215">
        <f t="shared" si="6"/>
        <v>2.6674594941806736E-09</v>
      </c>
      <c r="S29" s="150">
        <f t="shared" si="18"/>
        <v>1.0000000000100001E-07</v>
      </c>
      <c r="T29" s="215">
        <f t="shared" si="7"/>
        <v>2.6674594941806736E-09</v>
      </c>
      <c r="U29" s="150">
        <f t="shared" si="8"/>
        <v>1.0000000000100001E-07</v>
      </c>
      <c r="V29" s="215">
        <f t="shared" si="9"/>
        <v>2.4428338576967426E-09</v>
      </c>
      <c r="W29" s="150">
        <f t="shared" si="19"/>
        <v>1.0000000000100001E-07</v>
      </c>
      <c r="X29" s="215">
        <f t="shared" si="10"/>
        <v>2.4428338576967426E-09</v>
      </c>
      <c r="Y29" s="150">
        <f t="shared" si="11"/>
        <v>1.0000000000100001E-07</v>
      </c>
      <c r="Z29" s="215">
        <f t="shared" si="12"/>
        <v>2.4428338576967426E-09</v>
      </c>
      <c r="AA29" s="153">
        <v>1E-08</v>
      </c>
      <c r="AB29" s="151">
        <v>1E-08</v>
      </c>
      <c r="AC29" s="150">
        <f t="shared" si="13"/>
        <v>1.0000000000100001E-07</v>
      </c>
      <c r="AD29" s="215">
        <f t="shared" si="14"/>
        <v>2.4428338576967426E-09</v>
      </c>
      <c r="AE29" s="150">
        <f>AC29</f>
        <v>1.0000000000100001E-07</v>
      </c>
      <c r="AF29" s="215">
        <f t="shared" si="15"/>
        <v>3.802871865071339E-09</v>
      </c>
      <c r="AG29" s="150">
        <f t="shared" si="16"/>
        <v>0</v>
      </c>
      <c r="AH29" s="215">
        <f t="shared" si="17"/>
        <v>0</v>
      </c>
    </row>
    <row r="30" spans="2:34" ht="15" customHeight="1">
      <c r="B30" s="251" t="s">
        <v>1</v>
      </c>
      <c r="C30" s="132">
        <v>2.016</v>
      </c>
      <c r="D30" s="129">
        <f t="shared" si="1"/>
        <v>9</v>
      </c>
      <c r="E30" s="133">
        <v>0</v>
      </c>
      <c r="F30" s="133">
        <v>1</v>
      </c>
      <c r="G30" s="133">
        <v>0</v>
      </c>
      <c r="H30" s="133">
        <v>0</v>
      </c>
      <c r="I30" s="133">
        <v>0</v>
      </c>
      <c r="J30" s="142">
        <v>0</v>
      </c>
      <c r="K30" s="150">
        <f t="shared" si="2"/>
        <v>1.0000000000000001E-07</v>
      </c>
      <c r="L30" s="151">
        <v>1E-08</v>
      </c>
      <c r="M30" s="150">
        <f t="shared" si="3"/>
        <v>1E-18</v>
      </c>
      <c r="N30" s="151">
        <v>1E-08</v>
      </c>
      <c r="O30" s="150">
        <f t="shared" si="4"/>
        <v>1.0000000000100001E-07</v>
      </c>
      <c r="P30" s="215">
        <f t="shared" si="5"/>
        <v>9.999999988100006E-09</v>
      </c>
      <c r="Q30" s="150">
        <f>O72-(Q24*2+Q42)</f>
        <v>2748.8854145227397</v>
      </c>
      <c r="R30" s="215">
        <f t="shared" si="6"/>
        <v>73.32540497310133</v>
      </c>
      <c r="S30" s="150">
        <f t="shared" si="18"/>
        <v>2748.8854145227397</v>
      </c>
      <c r="T30" s="215">
        <f t="shared" si="7"/>
        <v>73.32540497310133</v>
      </c>
      <c r="U30" s="150">
        <f>Q72-(U24*2+U42)</f>
        <v>3093.606266200032</v>
      </c>
      <c r="V30" s="215">
        <f t="shared" si="9"/>
        <v>75.57166129380668</v>
      </c>
      <c r="W30" s="150">
        <f t="shared" si="19"/>
        <v>3093.606266200032</v>
      </c>
      <c r="X30" s="215">
        <f t="shared" si="10"/>
        <v>75.57166129380668</v>
      </c>
      <c r="Y30" s="150">
        <f t="shared" si="11"/>
        <v>3093.606266200032</v>
      </c>
      <c r="Z30" s="215">
        <f t="shared" si="12"/>
        <v>75.57166129380668</v>
      </c>
      <c r="AA30" s="153">
        <v>1E-08</v>
      </c>
      <c r="AB30" s="151">
        <v>1E-08</v>
      </c>
      <c r="AC30" s="150">
        <f t="shared" si="13"/>
        <v>3093.606266200032</v>
      </c>
      <c r="AD30" s="215">
        <f t="shared" si="14"/>
        <v>75.57166129380668</v>
      </c>
      <c r="AE30" s="150">
        <f>AC30*AE7/100</f>
        <v>2629.5653262700275</v>
      </c>
      <c r="AF30" s="230">
        <f t="shared" si="15"/>
        <v>99.99899996539423</v>
      </c>
      <c r="AG30" s="150">
        <f t="shared" si="16"/>
        <v>464.0409399300047</v>
      </c>
      <c r="AH30" s="215">
        <f t="shared" si="17"/>
        <v>31.696468367714026</v>
      </c>
    </row>
    <row r="31" spans="2:34" ht="15" customHeight="1">
      <c r="B31" s="251" t="s">
        <v>16</v>
      </c>
      <c r="C31" s="132">
        <v>28.01</v>
      </c>
      <c r="D31" s="129">
        <f t="shared" si="1"/>
        <v>10</v>
      </c>
      <c r="E31" s="133">
        <v>1</v>
      </c>
      <c r="F31" s="133">
        <v>0</v>
      </c>
      <c r="G31" s="133">
        <v>1</v>
      </c>
      <c r="H31" s="133">
        <v>0</v>
      </c>
      <c r="I31" s="133">
        <v>0</v>
      </c>
      <c r="J31" s="142">
        <v>0</v>
      </c>
      <c r="K31" s="150">
        <f t="shared" si="2"/>
        <v>1.0000000000000001E-07</v>
      </c>
      <c r="L31" s="151">
        <v>1E-08</v>
      </c>
      <c r="M31" s="150">
        <f t="shared" si="3"/>
        <v>1E-18</v>
      </c>
      <c r="N31" s="151">
        <v>1E-08</v>
      </c>
      <c r="O31" s="150">
        <f t="shared" si="4"/>
        <v>1.0000000000100001E-07</v>
      </c>
      <c r="P31" s="215">
        <f t="shared" si="5"/>
        <v>9.999999988100006E-09</v>
      </c>
      <c r="Q31" s="150">
        <f>O71-(Q24+Q32)</f>
        <v>522.2889893186933</v>
      </c>
      <c r="R31" s="215">
        <f t="shared" si="6"/>
        <v>13.93184723250245</v>
      </c>
      <c r="S31" s="150">
        <f t="shared" si="18"/>
        <v>522.2889893186933</v>
      </c>
      <c r="T31" s="215">
        <f t="shared" si="7"/>
        <v>13.93184723250245</v>
      </c>
      <c r="U31" s="150">
        <f>Q71-(U24+U32)</f>
        <v>177.56814424140111</v>
      </c>
      <c r="V31" s="215">
        <f t="shared" si="9"/>
        <v>4.3376947479693575</v>
      </c>
      <c r="W31" s="150">
        <f t="shared" si="19"/>
        <v>177.56814424140111</v>
      </c>
      <c r="X31" s="215">
        <f t="shared" si="10"/>
        <v>4.3376947479693575</v>
      </c>
      <c r="Y31" s="150">
        <f t="shared" si="11"/>
        <v>177.56814424140111</v>
      </c>
      <c r="Z31" s="215">
        <f t="shared" si="12"/>
        <v>4.3376947479693575</v>
      </c>
      <c r="AA31" s="153">
        <v>1E-08</v>
      </c>
      <c r="AB31" s="151">
        <v>1E-08</v>
      </c>
      <c r="AC31" s="150">
        <f t="shared" si="13"/>
        <v>177.56814424140111</v>
      </c>
      <c r="AD31" s="215">
        <f t="shared" si="14"/>
        <v>4.3376947479693575</v>
      </c>
      <c r="AE31" s="231">
        <f>AE9/AE8*AE30*AE10/(AE10+1)</f>
        <v>0.023905378383511363</v>
      </c>
      <c r="AF31" s="232">
        <f t="shared" si="15"/>
        <v>0.0009090909087763082</v>
      </c>
      <c r="AG31" s="150">
        <f t="shared" si="16"/>
        <v>177.5442388630176</v>
      </c>
      <c r="AH31" s="215">
        <f t="shared" si="17"/>
        <v>12.127217378363962</v>
      </c>
    </row>
    <row r="32" spans="2:34" ht="15" customHeight="1">
      <c r="B32" s="251" t="s">
        <v>17</v>
      </c>
      <c r="C32" s="132">
        <v>44.01</v>
      </c>
      <c r="D32" s="129">
        <f t="shared" si="1"/>
        <v>11</v>
      </c>
      <c r="E32" s="133">
        <v>1</v>
      </c>
      <c r="F32" s="133">
        <v>0</v>
      </c>
      <c r="G32" s="133">
        <v>2</v>
      </c>
      <c r="H32" s="133">
        <v>0</v>
      </c>
      <c r="I32" s="133">
        <v>0</v>
      </c>
      <c r="J32" s="142">
        <v>0</v>
      </c>
      <c r="K32" s="150">
        <f t="shared" si="2"/>
        <v>1.0000000000000001E-07</v>
      </c>
      <c r="L32" s="151">
        <v>1E-08</v>
      </c>
      <c r="M32" s="150">
        <f t="shared" si="3"/>
        <v>1E-18</v>
      </c>
      <c r="N32" s="151">
        <v>1E-08</v>
      </c>
      <c r="O32" s="150">
        <f t="shared" si="4"/>
        <v>1.0000000000100001E-07</v>
      </c>
      <c r="P32" s="215">
        <f t="shared" si="5"/>
        <v>9.999999988100006E-09</v>
      </c>
      <c r="Q32" s="150">
        <f>R17</f>
        <v>295.5046122416648</v>
      </c>
      <c r="R32" s="215">
        <f t="shared" si="6"/>
        <v>7.882465834903248</v>
      </c>
      <c r="S32" s="150">
        <f t="shared" si="18"/>
        <v>295.5046122416648</v>
      </c>
      <c r="T32" s="215">
        <f t="shared" si="7"/>
        <v>7.882465834903248</v>
      </c>
      <c r="U32" s="150">
        <f>V17</f>
        <v>640.225459418957</v>
      </c>
      <c r="V32" s="215">
        <f t="shared" si="9"/>
        <v>15.639644288124401</v>
      </c>
      <c r="W32" s="150">
        <f t="shared" si="19"/>
        <v>640.225459418957</v>
      </c>
      <c r="X32" s="215">
        <f t="shared" si="10"/>
        <v>15.639644288124401</v>
      </c>
      <c r="Y32" s="150">
        <f t="shared" si="11"/>
        <v>640.225459418957</v>
      </c>
      <c r="Z32" s="215">
        <f t="shared" si="12"/>
        <v>15.639644288124401</v>
      </c>
      <c r="AA32" s="153">
        <v>1E-08</v>
      </c>
      <c r="AB32" s="151">
        <v>1E-08</v>
      </c>
      <c r="AC32" s="150">
        <f t="shared" si="13"/>
        <v>640.225459418957</v>
      </c>
      <c r="AD32" s="215">
        <f t="shared" si="14"/>
        <v>15.639644288124401</v>
      </c>
      <c r="AE32" s="231">
        <f>AE9/AE8*AE30/(AE10+1)</f>
        <v>0.002390537838351136</v>
      </c>
      <c r="AF32" s="232">
        <f t="shared" si="15"/>
        <v>9.090909087763083E-05</v>
      </c>
      <c r="AG32" s="150">
        <f t="shared" si="16"/>
        <v>640.2230688811187</v>
      </c>
      <c r="AH32" s="215">
        <f t="shared" si="17"/>
        <v>43.73064638247676</v>
      </c>
    </row>
    <row r="33" spans="2:34" ht="15" customHeight="1">
      <c r="B33" s="251" t="s">
        <v>18</v>
      </c>
      <c r="C33" s="132">
        <v>28.013</v>
      </c>
      <c r="D33" s="129">
        <f t="shared" si="1"/>
        <v>12</v>
      </c>
      <c r="E33" s="133">
        <v>0</v>
      </c>
      <c r="F33" s="133">
        <v>0</v>
      </c>
      <c r="G33" s="133">
        <v>0</v>
      </c>
      <c r="H33" s="133">
        <v>2</v>
      </c>
      <c r="I33" s="133">
        <v>0</v>
      </c>
      <c r="J33" s="142">
        <v>0</v>
      </c>
      <c r="K33" s="150">
        <f t="shared" si="2"/>
        <v>1.0000000000000001E-07</v>
      </c>
      <c r="L33" s="151">
        <v>1E-08</v>
      </c>
      <c r="M33" s="150">
        <f t="shared" si="3"/>
        <v>1E-18</v>
      </c>
      <c r="N33" s="151">
        <v>1E-08</v>
      </c>
      <c r="O33" s="150">
        <f t="shared" si="4"/>
        <v>1.0000000000100001E-07</v>
      </c>
      <c r="P33" s="215">
        <f t="shared" si="5"/>
        <v>9.999999988100006E-09</v>
      </c>
      <c r="Q33" s="150">
        <f>O33</f>
        <v>1.0000000000100001E-07</v>
      </c>
      <c r="R33" s="215">
        <f t="shared" si="6"/>
        <v>2.6674594941806736E-09</v>
      </c>
      <c r="S33" s="150">
        <f t="shared" si="18"/>
        <v>1.0000000000100001E-07</v>
      </c>
      <c r="T33" s="215">
        <f t="shared" si="7"/>
        <v>2.6674594941806736E-09</v>
      </c>
      <c r="U33" s="150">
        <f>Q33</f>
        <v>1.0000000000100001E-07</v>
      </c>
      <c r="V33" s="215">
        <f t="shared" si="9"/>
        <v>2.4428338576967426E-09</v>
      </c>
      <c r="W33" s="150">
        <f t="shared" si="19"/>
        <v>1.0000000000100001E-07</v>
      </c>
      <c r="X33" s="215">
        <f t="shared" si="10"/>
        <v>2.4428338576967426E-09</v>
      </c>
      <c r="Y33" s="150">
        <f t="shared" si="11"/>
        <v>1.0000000000100001E-07</v>
      </c>
      <c r="Z33" s="215">
        <f t="shared" si="12"/>
        <v>2.4428338576967426E-09</v>
      </c>
      <c r="AA33" s="153">
        <v>1E-08</v>
      </c>
      <c r="AB33" s="151">
        <v>1E-08</v>
      </c>
      <c r="AC33" s="150">
        <f t="shared" si="13"/>
        <v>1.0000000000100001E-07</v>
      </c>
      <c r="AD33" s="215">
        <f t="shared" si="14"/>
        <v>2.4428338576967426E-09</v>
      </c>
      <c r="AE33" s="150">
        <f>AC33</f>
        <v>1.0000000000100001E-07</v>
      </c>
      <c r="AF33" s="215">
        <f t="shared" si="15"/>
        <v>3.802871865071339E-09</v>
      </c>
      <c r="AG33" s="150">
        <f t="shared" si="16"/>
        <v>0</v>
      </c>
      <c r="AH33" s="215">
        <f t="shared" si="17"/>
        <v>0</v>
      </c>
    </row>
    <row r="34" spans="2:34" ht="15" customHeight="1">
      <c r="B34" s="251" t="s">
        <v>19</v>
      </c>
      <c r="C34" s="132">
        <v>31.999</v>
      </c>
      <c r="D34" s="129">
        <f t="shared" si="1"/>
        <v>13</v>
      </c>
      <c r="E34" s="133">
        <v>0</v>
      </c>
      <c r="F34" s="133">
        <v>0</v>
      </c>
      <c r="G34" s="133">
        <v>2</v>
      </c>
      <c r="H34" s="133">
        <v>0</v>
      </c>
      <c r="I34" s="133">
        <v>0</v>
      </c>
      <c r="J34" s="142">
        <v>0</v>
      </c>
      <c r="K34" s="150">
        <f t="shared" si="2"/>
        <v>1.0000000000000001E-07</v>
      </c>
      <c r="L34" s="151">
        <v>1E-08</v>
      </c>
      <c r="M34" s="150">
        <f t="shared" si="3"/>
        <v>1E-18</v>
      </c>
      <c r="N34" s="151">
        <v>1E-08</v>
      </c>
      <c r="O34" s="150">
        <f t="shared" si="4"/>
        <v>1.0000000000100001E-07</v>
      </c>
      <c r="P34" s="215">
        <f t="shared" si="5"/>
        <v>9.999999988100006E-09</v>
      </c>
      <c r="Q34" s="150">
        <f>O34</f>
        <v>1.0000000000100001E-07</v>
      </c>
      <c r="R34" s="215">
        <f t="shared" si="6"/>
        <v>2.6674594941806736E-09</v>
      </c>
      <c r="S34" s="150">
        <f t="shared" si="18"/>
        <v>1.0000000000100001E-07</v>
      </c>
      <c r="T34" s="215">
        <f t="shared" si="7"/>
        <v>2.6674594941806736E-09</v>
      </c>
      <c r="U34" s="150">
        <f>Q34</f>
        <v>1.0000000000100001E-07</v>
      </c>
      <c r="V34" s="215">
        <f t="shared" si="9"/>
        <v>2.4428338576967426E-09</v>
      </c>
      <c r="W34" s="150">
        <f t="shared" si="19"/>
        <v>1.0000000000100001E-07</v>
      </c>
      <c r="X34" s="215">
        <f t="shared" si="10"/>
        <v>2.4428338576967426E-09</v>
      </c>
      <c r="Y34" s="150">
        <f t="shared" si="11"/>
        <v>1.0000000000100001E-07</v>
      </c>
      <c r="Z34" s="215">
        <f t="shared" si="12"/>
        <v>2.4428338576967426E-09</v>
      </c>
      <c r="AA34" s="153">
        <v>1E-08</v>
      </c>
      <c r="AB34" s="151">
        <v>1E-08</v>
      </c>
      <c r="AC34" s="150">
        <f t="shared" si="13"/>
        <v>1.0000000000100001E-07</v>
      </c>
      <c r="AD34" s="215">
        <f t="shared" si="14"/>
        <v>2.4428338576967426E-09</v>
      </c>
      <c r="AE34" s="150">
        <f>AC34</f>
        <v>1.0000000000100001E-07</v>
      </c>
      <c r="AF34" s="215">
        <f t="shared" si="15"/>
        <v>3.802871865071339E-09</v>
      </c>
      <c r="AG34" s="150">
        <f t="shared" si="16"/>
        <v>0</v>
      </c>
      <c r="AH34" s="215">
        <f t="shared" si="17"/>
        <v>0</v>
      </c>
    </row>
    <row r="35" spans="2:34" ht="15" customHeight="1">
      <c r="B35" s="251" t="s">
        <v>20</v>
      </c>
      <c r="C35" s="132">
        <v>39.948</v>
      </c>
      <c r="D35" s="129">
        <f t="shared" si="1"/>
        <v>14</v>
      </c>
      <c r="E35" s="133">
        <v>0</v>
      </c>
      <c r="F35" s="133">
        <v>0</v>
      </c>
      <c r="G35" s="133">
        <v>0</v>
      </c>
      <c r="H35" s="133">
        <v>0</v>
      </c>
      <c r="I35" s="133">
        <v>0</v>
      </c>
      <c r="J35" s="142">
        <v>0</v>
      </c>
      <c r="K35" s="150">
        <f t="shared" si="2"/>
        <v>1.0000000000000001E-07</v>
      </c>
      <c r="L35" s="151">
        <v>1E-08</v>
      </c>
      <c r="M35" s="150">
        <f t="shared" si="3"/>
        <v>1E-18</v>
      </c>
      <c r="N35" s="151">
        <v>1E-08</v>
      </c>
      <c r="O35" s="150">
        <f t="shared" si="4"/>
        <v>1.0000000000100001E-07</v>
      </c>
      <c r="P35" s="215">
        <f t="shared" si="5"/>
        <v>9.999999988100006E-09</v>
      </c>
      <c r="Q35" s="150">
        <f>O35</f>
        <v>1.0000000000100001E-07</v>
      </c>
      <c r="R35" s="215">
        <f t="shared" si="6"/>
        <v>2.6674594941806736E-09</v>
      </c>
      <c r="S35" s="150">
        <f t="shared" si="18"/>
        <v>1.0000000000100001E-07</v>
      </c>
      <c r="T35" s="215">
        <f t="shared" si="7"/>
        <v>2.6674594941806736E-09</v>
      </c>
      <c r="U35" s="150">
        <f>Q35</f>
        <v>1.0000000000100001E-07</v>
      </c>
      <c r="V35" s="215">
        <f t="shared" si="9"/>
        <v>2.4428338576967426E-09</v>
      </c>
      <c r="W35" s="150">
        <f t="shared" si="19"/>
        <v>1.0000000000100001E-07</v>
      </c>
      <c r="X35" s="215">
        <f t="shared" si="10"/>
        <v>2.4428338576967426E-09</v>
      </c>
      <c r="Y35" s="150">
        <f t="shared" si="11"/>
        <v>1.0000000000100001E-07</v>
      </c>
      <c r="Z35" s="215">
        <f t="shared" si="12"/>
        <v>2.4428338576967426E-09</v>
      </c>
      <c r="AA35" s="153">
        <v>1E-08</v>
      </c>
      <c r="AB35" s="151">
        <v>1E-08</v>
      </c>
      <c r="AC35" s="150">
        <f t="shared" si="13"/>
        <v>1.0000000000100001E-07</v>
      </c>
      <c r="AD35" s="215">
        <f t="shared" si="14"/>
        <v>2.4428338576967426E-09</v>
      </c>
      <c r="AE35" s="150">
        <f>AC35</f>
        <v>1.0000000000100001E-07</v>
      </c>
      <c r="AF35" s="215">
        <f t="shared" si="15"/>
        <v>3.802871865071339E-09</v>
      </c>
      <c r="AG35" s="150">
        <f t="shared" si="16"/>
        <v>0</v>
      </c>
      <c r="AH35" s="215">
        <f t="shared" si="17"/>
        <v>0</v>
      </c>
    </row>
    <row r="36" spans="2:34" ht="15" customHeight="1">
      <c r="B36" s="251" t="s">
        <v>21</v>
      </c>
      <c r="C36" s="132">
        <v>32.042</v>
      </c>
      <c r="D36" s="129">
        <f t="shared" si="1"/>
        <v>15</v>
      </c>
      <c r="E36" s="133">
        <v>1</v>
      </c>
      <c r="F36" s="133">
        <v>2</v>
      </c>
      <c r="G36" s="133">
        <v>1</v>
      </c>
      <c r="H36" s="133">
        <v>0</v>
      </c>
      <c r="I36" s="133">
        <v>0</v>
      </c>
      <c r="J36" s="142">
        <v>0</v>
      </c>
      <c r="K36" s="150">
        <f t="shared" si="2"/>
        <v>1.0000000000000001E-07</v>
      </c>
      <c r="L36" s="151">
        <v>1E-08</v>
      </c>
      <c r="M36" s="150">
        <f t="shared" si="3"/>
        <v>1E-18</v>
      </c>
      <c r="N36" s="151">
        <v>1E-08</v>
      </c>
      <c r="O36" s="150">
        <f t="shared" si="4"/>
        <v>1.0000000000100001E-07</v>
      </c>
      <c r="P36" s="215">
        <f t="shared" si="5"/>
        <v>9.999999988100006E-09</v>
      </c>
      <c r="Q36" s="150">
        <f>O36</f>
        <v>1.0000000000100001E-07</v>
      </c>
      <c r="R36" s="215">
        <f t="shared" si="6"/>
        <v>2.6674594941806736E-09</v>
      </c>
      <c r="S36" s="150">
        <f t="shared" si="18"/>
        <v>1.0000000000100001E-07</v>
      </c>
      <c r="T36" s="215">
        <f t="shared" si="7"/>
        <v>2.6674594941806736E-09</v>
      </c>
      <c r="U36" s="150">
        <f>Q36</f>
        <v>1.0000000000100001E-07</v>
      </c>
      <c r="V36" s="215">
        <f t="shared" si="9"/>
        <v>2.4428338576967426E-09</v>
      </c>
      <c r="W36" s="150">
        <f t="shared" si="19"/>
        <v>1.0000000000100001E-07</v>
      </c>
      <c r="X36" s="215">
        <f t="shared" si="10"/>
        <v>2.4428338576967426E-09</v>
      </c>
      <c r="Y36" s="150">
        <f t="shared" si="11"/>
        <v>1.0000000000100001E-07</v>
      </c>
      <c r="Z36" s="215">
        <f t="shared" si="12"/>
        <v>2.4428338576967426E-09</v>
      </c>
      <c r="AA36" s="153">
        <v>1E-08</v>
      </c>
      <c r="AB36" s="151">
        <v>1E-08</v>
      </c>
      <c r="AC36" s="150">
        <f t="shared" si="13"/>
        <v>1.0000000000100001E-07</v>
      </c>
      <c r="AD36" s="215">
        <f t="shared" si="14"/>
        <v>2.4428338576967426E-09</v>
      </c>
      <c r="AE36" s="150">
        <f>AC36</f>
        <v>1.0000000000100001E-07</v>
      </c>
      <c r="AF36" s="215">
        <f t="shared" si="15"/>
        <v>3.802871865071339E-09</v>
      </c>
      <c r="AG36" s="150">
        <f t="shared" si="16"/>
        <v>0</v>
      </c>
      <c r="AH36" s="215">
        <f t="shared" si="17"/>
        <v>0</v>
      </c>
    </row>
    <row r="37" spans="2:34" ht="15" customHeight="1">
      <c r="B37" s="248" t="s">
        <v>22</v>
      </c>
      <c r="C37" s="132"/>
      <c r="D37" s="129">
        <f t="shared" si="1"/>
        <v>16</v>
      </c>
      <c r="E37" s="133"/>
      <c r="F37" s="133"/>
      <c r="G37" s="133"/>
      <c r="H37" s="133"/>
      <c r="I37" s="133"/>
      <c r="J37" s="142"/>
      <c r="K37" s="150"/>
      <c r="L37" s="152"/>
      <c r="M37" s="150"/>
      <c r="N37" s="152"/>
      <c r="O37" s="150"/>
      <c r="P37" s="215"/>
      <c r="Q37" s="150"/>
      <c r="R37" s="215"/>
      <c r="S37" s="219"/>
      <c r="T37" s="215"/>
      <c r="U37" s="150"/>
      <c r="V37" s="215"/>
      <c r="W37" s="150"/>
      <c r="X37" s="215"/>
      <c r="Y37" s="150"/>
      <c r="Z37" s="215"/>
      <c r="AA37" s="150"/>
      <c r="AB37" s="215"/>
      <c r="AC37" s="150"/>
      <c r="AD37" s="215"/>
      <c r="AE37" s="150"/>
      <c r="AF37" s="215"/>
      <c r="AG37" s="150"/>
      <c r="AH37" s="215"/>
    </row>
    <row r="38" spans="2:34" ht="15" customHeight="1">
      <c r="B38" s="248" t="s">
        <v>22</v>
      </c>
      <c r="C38" s="132"/>
      <c r="D38" s="129">
        <f t="shared" si="1"/>
        <v>17</v>
      </c>
      <c r="E38" s="133"/>
      <c r="F38" s="133"/>
      <c r="G38" s="133"/>
      <c r="H38" s="133"/>
      <c r="I38" s="133"/>
      <c r="J38" s="142"/>
      <c r="K38" s="150"/>
      <c r="L38" s="152"/>
      <c r="M38" s="150"/>
      <c r="N38" s="152"/>
      <c r="O38" s="150"/>
      <c r="P38" s="215"/>
      <c r="Q38" s="150"/>
      <c r="R38" s="215"/>
      <c r="S38" s="219"/>
      <c r="T38" s="215"/>
      <c r="U38" s="150"/>
      <c r="V38" s="215"/>
      <c r="W38" s="150"/>
      <c r="X38" s="215"/>
      <c r="Y38" s="150"/>
      <c r="Z38" s="215"/>
      <c r="AA38" s="150"/>
      <c r="AB38" s="215"/>
      <c r="AC38" s="150"/>
      <c r="AD38" s="215"/>
      <c r="AE38" s="150"/>
      <c r="AF38" s="215"/>
      <c r="AG38" s="150"/>
      <c r="AH38" s="215"/>
    </row>
    <row r="39" spans="2:34" ht="15" customHeight="1">
      <c r="B39" s="248" t="s">
        <v>22</v>
      </c>
      <c r="C39" s="132"/>
      <c r="D39" s="129">
        <f t="shared" si="1"/>
        <v>18</v>
      </c>
      <c r="E39" s="133"/>
      <c r="F39" s="133"/>
      <c r="G39" s="133"/>
      <c r="H39" s="133"/>
      <c r="I39" s="133"/>
      <c r="J39" s="142"/>
      <c r="K39" s="150"/>
      <c r="L39" s="152"/>
      <c r="M39" s="150"/>
      <c r="N39" s="152"/>
      <c r="O39" s="150"/>
      <c r="P39" s="215"/>
      <c r="Q39" s="150"/>
      <c r="R39" s="215"/>
      <c r="S39" s="219"/>
      <c r="T39" s="215"/>
      <c r="U39" s="150"/>
      <c r="V39" s="215"/>
      <c r="W39" s="150"/>
      <c r="X39" s="215"/>
      <c r="Y39" s="150"/>
      <c r="Z39" s="215"/>
      <c r="AA39" s="150"/>
      <c r="AB39" s="215"/>
      <c r="AC39" s="150"/>
      <c r="AD39" s="215"/>
      <c r="AE39" s="150"/>
      <c r="AF39" s="215"/>
      <c r="AG39" s="150"/>
      <c r="AH39" s="215"/>
    </row>
    <row r="40" spans="2:34" ht="15" customHeight="1">
      <c r="B40" s="248" t="s">
        <v>22</v>
      </c>
      <c r="C40" s="132"/>
      <c r="D40" s="129">
        <f t="shared" si="1"/>
        <v>19</v>
      </c>
      <c r="E40" s="133"/>
      <c r="F40" s="133"/>
      <c r="G40" s="133"/>
      <c r="H40" s="133"/>
      <c r="I40" s="133"/>
      <c r="J40" s="142"/>
      <c r="K40" s="150"/>
      <c r="L40" s="152"/>
      <c r="M40" s="150"/>
      <c r="N40" s="152"/>
      <c r="O40" s="150"/>
      <c r="P40" s="215"/>
      <c r="Q40" s="150"/>
      <c r="R40" s="215"/>
      <c r="S40" s="219"/>
      <c r="T40" s="215"/>
      <c r="U40" s="150"/>
      <c r="V40" s="215"/>
      <c r="W40" s="150"/>
      <c r="X40" s="215"/>
      <c r="Y40" s="150"/>
      <c r="Z40" s="215"/>
      <c r="AA40" s="150"/>
      <c r="AB40" s="215"/>
      <c r="AC40" s="150"/>
      <c r="AD40" s="215"/>
      <c r="AE40" s="150"/>
      <c r="AF40" s="215"/>
      <c r="AG40" s="150"/>
      <c r="AH40" s="215"/>
    </row>
    <row r="41" spans="2:34" ht="15" customHeight="1">
      <c r="B41" s="248" t="s">
        <v>339</v>
      </c>
      <c r="C41" s="135"/>
      <c r="D41" s="129">
        <f t="shared" si="1"/>
        <v>20</v>
      </c>
      <c r="E41" s="133"/>
      <c r="F41" s="133"/>
      <c r="G41" s="133"/>
      <c r="H41" s="133"/>
      <c r="I41" s="133"/>
      <c r="J41" s="142"/>
      <c r="K41" s="153">
        <v>1000</v>
      </c>
      <c r="L41" s="154">
        <f>SUM(L24:L40)</f>
        <v>100.00000011999992</v>
      </c>
      <c r="M41" s="153">
        <v>1E-08</v>
      </c>
      <c r="N41" s="154">
        <f aca="true" t="shared" si="20" ref="N41:AH41">SUM(N24:N40)</f>
        <v>1.3E-07</v>
      </c>
      <c r="O41" s="216">
        <f t="shared" si="20"/>
        <v>1000.0000011999996</v>
      </c>
      <c r="P41" s="154">
        <f t="shared" si="20"/>
        <v>99.99999999999997</v>
      </c>
      <c r="Q41" s="216">
        <f t="shared" si="20"/>
        <v>3748.885417722739</v>
      </c>
      <c r="R41" s="154">
        <f t="shared" si="20"/>
        <v>100.00000000000003</v>
      </c>
      <c r="S41" s="216">
        <f t="shared" si="20"/>
        <v>3748.885417722739</v>
      </c>
      <c r="T41" s="154">
        <f t="shared" si="20"/>
        <v>100.00000000000003</v>
      </c>
      <c r="U41" s="216">
        <f>SUM(U24:U40)</f>
        <v>4093.6062715000317</v>
      </c>
      <c r="V41" s="154">
        <f>SUM(V24:V40)</f>
        <v>100</v>
      </c>
      <c r="W41" s="216">
        <f t="shared" si="20"/>
        <v>4093.6062715000317</v>
      </c>
      <c r="X41" s="154">
        <f t="shared" si="20"/>
        <v>100</v>
      </c>
      <c r="Y41" s="227">
        <f t="shared" si="20"/>
        <v>4093.6062715000317</v>
      </c>
      <c r="Z41" s="154">
        <f t="shared" si="20"/>
        <v>100</v>
      </c>
      <c r="AA41" s="227">
        <f t="shared" si="20"/>
        <v>1.3E-07</v>
      </c>
      <c r="AB41" s="154">
        <f t="shared" si="20"/>
        <v>1.3E-07</v>
      </c>
      <c r="AC41" s="216">
        <f t="shared" si="20"/>
        <v>4093.6062715000317</v>
      </c>
      <c r="AD41" s="154">
        <f t="shared" si="20"/>
        <v>100</v>
      </c>
      <c r="AE41" s="227">
        <f t="shared" si="20"/>
        <v>2629.591623096249</v>
      </c>
      <c r="AF41" s="154">
        <f t="shared" si="20"/>
        <v>100</v>
      </c>
      <c r="AG41" s="227">
        <f t="shared" si="20"/>
        <v>1464.0146484037828</v>
      </c>
      <c r="AH41" s="154">
        <f t="shared" si="20"/>
        <v>100.00000000000001</v>
      </c>
    </row>
    <row r="42" spans="2:34" ht="15" customHeight="1">
      <c r="B42" s="251" t="s">
        <v>23</v>
      </c>
      <c r="C42" s="132">
        <v>18.015</v>
      </c>
      <c r="D42" s="129">
        <f t="shared" si="1"/>
        <v>21</v>
      </c>
      <c r="E42" s="133">
        <v>0</v>
      </c>
      <c r="F42" s="133">
        <v>1</v>
      </c>
      <c r="G42" s="133">
        <v>1</v>
      </c>
      <c r="H42" s="133">
        <v>0</v>
      </c>
      <c r="I42" s="133">
        <v>0</v>
      </c>
      <c r="J42" s="142">
        <v>0</v>
      </c>
      <c r="K42" s="153">
        <v>1E-08</v>
      </c>
      <c r="L42" s="155">
        <f>IF(K41&lt;0.00001,100,K42/K$41*100)</f>
        <v>1E-09</v>
      </c>
      <c r="M42" s="153">
        <v>3000</v>
      </c>
      <c r="N42" s="155">
        <f>IF(M41&lt;0.00001,100,M42/M$41*100)</f>
        <v>100</v>
      </c>
      <c r="O42" s="178">
        <f>K42+M42</f>
        <v>3000.00000001</v>
      </c>
      <c r="P42" s="155">
        <f>IF(O41&lt;0.00001,100,O42/O$41*100)</f>
        <v>299.9999996410001</v>
      </c>
      <c r="Q42" s="178">
        <f>O73-(Q31+Q32*2)</f>
        <v>1886.701786807977</v>
      </c>
      <c r="R42" s="155">
        <f>IF(Q41&lt;0.00001,100,Q42/Q$41*100)</f>
        <v>50.32700593858252</v>
      </c>
      <c r="S42" s="178">
        <f>Q73-(S31+S32*2)</f>
        <v>1886.701787107977</v>
      </c>
      <c r="T42" s="155">
        <f>IF(S41&lt;0.00001,100,S42/S$41*100)</f>
        <v>50.327005946584904</v>
      </c>
      <c r="U42" s="178">
        <f>Q73-(U31+U32*2)</f>
        <v>1541.9809378306848</v>
      </c>
      <c r="V42" s="155">
        <f>IF(U41&lt;0.00001,100,U42/U$41*100)</f>
        <v>37.66803242818104</v>
      </c>
      <c r="W42" s="150">
        <f>U42</f>
        <v>1541.9809378306848</v>
      </c>
      <c r="X42" s="155">
        <f>IF(W41&lt;0.00001,100,W42/W$41*100)</f>
        <v>37.66803242818104</v>
      </c>
      <c r="Y42" s="150">
        <f>W64</f>
        <v>16.039388185991825</v>
      </c>
      <c r="Z42" s="228">
        <f>IF(Y41&lt;0.00001,100,Y42/Y$41*100)</f>
        <v>0.39181560517090147</v>
      </c>
      <c r="AA42" s="150">
        <f>X64</f>
        <v>1525.941549644693</v>
      </c>
      <c r="AB42" s="228">
        <f>IF(AA41&lt;0.00001,100,AA42/AA$41*100)</f>
        <v>100</v>
      </c>
      <c r="AC42" s="150">
        <f>Y42</f>
        <v>16.039388185991825</v>
      </c>
      <c r="AD42" s="155">
        <f>IF(AC41&lt;0.00001,100,AC42/AC$41*100)</f>
        <v>0.39181560517090147</v>
      </c>
      <c r="AE42" s="153">
        <v>1E-08</v>
      </c>
      <c r="AF42" s="228">
        <f>IF(AE41&lt;0.00001,100,AE42/AE$41*100)</f>
        <v>3.80287186503331E-10</v>
      </c>
      <c r="AG42" s="150">
        <f>AC42-AE42</f>
        <v>16.039388175991824</v>
      </c>
      <c r="AH42" s="228">
        <f>IF(AG41&lt;0.00001,100,AG42/AG$41*100)</f>
        <v>1.095575661997617</v>
      </c>
    </row>
    <row r="43" spans="1:34" s="136" customFormat="1" ht="15" customHeight="1">
      <c r="A43" s="103"/>
      <c r="B43" s="252" t="s">
        <v>340</v>
      </c>
      <c r="C43" s="134"/>
      <c r="D43" s="129">
        <f t="shared" si="1"/>
        <v>22</v>
      </c>
      <c r="E43" s="134"/>
      <c r="F43" s="134"/>
      <c r="G43" s="134"/>
      <c r="H43" s="134"/>
      <c r="I43" s="134"/>
      <c r="J43" s="143"/>
      <c r="K43" s="150">
        <f>K41+K42</f>
        <v>1000.00000001</v>
      </c>
      <c r="L43" s="156">
        <f>(K24*$C24+K25*$C25+K26*$C26+K27*$C27+K28*$C28+K29*$C29+K30*$C30+K31*$C31+K32*$C32+K33*$C33+K34*$C34+K35*$C35+K36*$C36+$C37+K38*$C38+K39*$C39+K40*$C40+K42*$C42)/K43</f>
        <v>16.043000049685123</v>
      </c>
      <c r="M43" s="150">
        <f>M41+M42</f>
        <v>3000.00000001</v>
      </c>
      <c r="N43" s="156">
        <f>(M24*$C24+M25*$C25+M26*$C26+M27*$C27+M28*$C28+M29*$C29+M30*$C30+M31*$C31+M32*$C32+M33*$C33+M34*$C34+M35*$C35+M36*$C36+$C37+M38*$C38+M39*$C39+M40*$C40+M42*$C42)/M43</f>
        <v>18.01499999993995</v>
      </c>
      <c r="O43" s="150">
        <f>O41+O42</f>
        <v>4000.0000012099995</v>
      </c>
      <c r="P43" s="156">
        <f>(O24*$C24+O25*$C25+O26*$C26+O27*$C27+O28*$C28+O29*$C29+O30*$C30+O31*$C31+O32*$C32+O33*$C33+O34*$C34+O35*$C35+O36*$C36+$C37+O38*$C38+O39*$C39+O40*$C40+O42*$C42)/O43</f>
        <v>17.522000007160983</v>
      </c>
      <c r="Q43" s="150">
        <f>Q41+Q42</f>
        <v>5635.587204530716</v>
      </c>
      <c r="R43" s="156">
        <f>(Q24*$C24+Q25*$C25+Q26*$C26+Q27*$C27+Q28*$C28+Q29*$C29+Q30*$C30+Q31*$C31+Q32*$C32+Q33*$C33+Q34*$C34+Q35*$C35+Q36*$C36+$C37+Q38*$C38+Q39*$C39+Q40*$C40+Q42*$C42)/Q43</f>
        <v>12.436733395514912</v>
      </c>
      <c r="S43" s="150">
        <f>S41+S42</f>
        <v>5635.587204830716</v>
      </c>
      <c r="T43" s="156">
        <f>(S24*$C24+S25*$C25+S26*$C26+S27*$C27+S28*$C28+S29*$C29+S30*$C30+S31*$C31+S32*$C32+S33*$C33+S34*$C34+S35*$C35+S36*$C36+$C37+S38*$C38+S39*$C39+S40*$C40+S42*$C42)/S43</f>
        <v>12.436733395811864</v>
      </c>
      <c r="U43" s="150">
        <f>U41+U42</f>
        <v>5635.587209330716</v>
      </c>
      <c r="V43" s="156">
        <f>(U24*$C24+U25*$C25+U26*$C26+U27*$C27+U28*$C28+U29*$C29+U30*$C30+U31*$C31+U32*$C32+U33*$C33+U34*$C34+U35*$C35+U36*$C36+$C37+U38*$C38+U39*$C39+U40*$C40+U42*$C42)/U43</f>
        <v>12.436794559791867</v>
      </c>
      <c r="W43" s="150">
        <f>W41+W42</f>
        <v>5635.587209330716</v>
      </c>
      <c r="X43" s="298">
        <f>(W24*$C24+W25*$C25+W26*$C26+W27*$C27+W28*$C28+W29*$C29+W30*$C30+W31*$C31+W32*$C32+W33*$C33+W34*$C34+W35*$C35+W36*$C36+$C37+W38*$C38+W39*$C39+W40*$C40+W42*$C42)/W43</f>
        <v>12.436794559791867</v>
      </c>
      <c r="Y43" s="229">
        <f>Y41+Y42</f>
        <v>4109.6456596860235</v>
      </c>
      <c r="Z43" s="156">
        <f>(Y24*$C24+Y25*$C25+Y26*$C26+Y27*$C27+Y28*$C28+Y29*$C29+Y30*$C30+Y31*$C31+Y32*$C32+Y33*$C33+Y34*$C34+Y35*$C35+Y36*$C36+$C37+Y38*$C38+Y39*$C39+Y40*$C40+Y42*$C42)/Y43</f>
        <v>10.365566001775996</v>
      </c>
      <c r="AA43" s="229">
        <f>AA41+AA42</f>
        <v>1525.941549774693</v>
      </c>
      <c r="AB43" s="156">
        <f>(AA24*$C24+AA25*$C25+AA26*$C26+AA27*$C27+AA28*$C28+AA29*$C29+AA30*$C30+AA31*$C31+AA32*$C32+AA33*$C33+AA34*$C34+AA35*$C35+AA36*$C36+$C37+AA38*$C38+AA39*$C39+AA40*$C40+AA42*$C42)/AA43</f>
        <v>18.01500000182512</v>
      </c>
      <c r="AC43" s="150">
        <f>AC41+AC42</f>
        <v>4109.6456596860235</v>
      </c>
      <c r="AD43" s="156">
        <f>(AC24*$C24+AC25*$C25+AC26*$C26+AC27*$C27+AC28*$C28+AC29*$C29+AC30*$C30+AC31*$C31+AC32*$C32+AC33*$C33+AC34*$C34+AC35*$C35+AC36*$C36+$C37+AC38*$C38+AC39*$C39+AC40*$C40+AC42*$C42)/AC43</f>
        <v>10.365566001775996</v>
      </c>
      <c r="AE43" s="229">
        <f>AE41+AE42</f>
        <v>2629.591623106249</v>
      </c>
      <c r="AF43" s="156">
        <f>(AE24*$C24+AE25*$C25+AE26*$C26+AE27*$C27+AE28*$C28+AE29*$C29+AE30*$C30+AE31*$C31+AE32*$C32+AE33*$C33+AE34*$C34+AE35*$C35+AE36*$C36+$C37+AE38*$C38+AE39*$C39+AE40*$C40+AE42*$C42)/AE43</f>
        <v>2.0162745009502627</v>
      </c>
      <c r="AG43" s="229">
        <f>AG41+AG42</f>
        <v>1480.0540365797747</v>
      </c>
      <c r="AH43" s="156">
        <f>(AG24*$C24+AG25*$C25+AG26*$C26+AG27*$C27+AG28*$C28+AG29*$C29+AG30*$C30+AG31*$C31+AG32*$C32+AG33*$C33+AG34*$C34+AG35*$C35+AG36*$C36+$C37+AG38*$C38+AG39*$C39+AG40*$C40+AG42*$C42)/AG43</f>
        <v>25.199637222702098</v>
      </c>
    </row>
    <row r="44" spans="2:34" ht="15" customHeight="1">
      <c r="B44" s="248" t="s">
        <v>341</v>
      </c>
      <c r="C44" s="44" t="s">
        <v>342</v>
      </c>
      <c r="D44" s="129">
        <f t="shared" si="1"/>
        <v>23</v>
      </c>
      <c r="E44" s="137"/>
      <c r="F44" s="137"/>
      <c r="G44" s="137"/>
      <c r="H44" s="137"/>
      <c r="I44" s="137"/>
      <c r="J44" s="144"/>
      <c r="K44" s="157">
        <f>L43*K43</f>
        <v>16043.000049845554</v>
      </c>
      <c r="L44" s="158"/>
      <c r="M44" s="157">
        <f>N43*M43</f>
        <v>54044.99999999999</v>
      </c>
      <c r="N44" s="158"/>
      <c r="O44" s="157">
        <f>P43*O43</f>
        <v>70088.00004984555</v>
      </c>
      <c r="P44" s="158"/>
      <c r="Q44" s="157">
        <f>R43*Q43</f>
        <v>70088.29558992368</v>
      </c>
      <c r="R44" s="158"/>
      <c r="S44" s="157">
        <f>T43*S43</f>
        <v>70088.29559532819</v>
      </c>
      <c r="T44" s="158"/>
      <c r="U44" s="157">
        <f>V43*U43</f>
        <v>70088.64034623688</v>
      </c>
      <c r="V44" s="158"/>
      <c r="W44" s="157">
        <f>X43*W43</f>
        <v>70088.64034623688</v>
      </c>
      <c r="X44" s="158"/>
      <c r="Y44" s="157">
        <f>Z43*Y43</f>
        <v>42598.80332938773</v>
      </c>
      <c r="Z44" s="158"/>
      <c r="AA44" s="157">
        <f>AB43*AA43</f>
        <v>27489.837021976116</v>
      </c>
      <c r="AB44" s="158"/>
      <c r="AC44" s="157">
        <f>AD43*AC43</f>
        <v>42598.80332938773</v>
      </c>
      <c r="AD44" s="158"/>
      <c r="AE44" s="157">
        <f>AF43*AE43</f>
        <v>5301.978537581543</v>
      </c>
      <c r="AF44" s="158"/>
      <c r="AG44" s="157">
        <f>AH43*AG43</f>
        <v>37296.82479180618</v>
      </c>
      <c r="AH44" s="158"/>
    </row>
    <row r="45" spans="2:34" ht="15" customHeight="1">
      <c r="B45" s="248" t="s">
        <v>343</v>
      </c>
      <c r="C45" s="44"/>
      <c r="D45" s="129">
        <f t="shared" si="1"/>
        <v>24</v>
      </c>
      <c r="E45" s="137"/>
      <c r="F45" s="137"/>
      <c r="G45" s="137"/>
      <c r="H45" s="137"/>
      <c r="I45" s="137"/>
      <c r="J45" s="144"/>
      <c r="K45" s="159" t="s">
        <v>344</v>
      </c>
      <c r="L45" s="160" t="s">
        <v>345</v>
      </c>
      <c r="M45" s="159" t="s">
        <v>344</v>
      </c>
      <c r="N45" s="160" t="s">
        <v>345</v>
      </c>
      <c r="O45" s="159" t="s">
        <v>344</v>
      </c>
      <c r="P45" s="160" t="s">
        <v>345</v>
      </c>
      <c r="Q45" s="159" t="s">
        <v>344</v>
      </c>
      <c r="R45" s="160" t="s">
        <v>345</v>
      </c>
      <c r="S45" s="159" t="s">
        <v>344</v>
      </c>
      <c r="T45" s="160" t="s">
        <v>345</v>
      </c>
      <c r="U45" s="159" t="s">
        <v>344</v>
      </c>
      <c r="V45" s="160" t="s">
        <v>345</v>
      </c>
      <c r="W45" s="159" t="s">
        <v>344</v>
      </c>
      <c r="X45" s="160" t="s">
        <v>345</v>
      </c>
      <c r="Y45" s="159" t="s">
        <v>344</v>
      </c>
      <c r="Z45" s="160" t="s">
        <v>345</v>
      </c>
      <c r="AA45" s="159" t="s">
        <v>344</v>
      </c>
      <c r="AB45" s="160" t="s">
        <v>345</v>
      </c>
      <c r="AC45" s="159" t="s">
        <v>344</v>
      </c>
      <c r="AD45" s="160" t="s">
        <v>345</v>
      </c>
      <c r="AE45" s="159" t="s">
        <v>344</v>
      </c>
      <c r="AF45" s="160" t="s">
        <v>345</v>
      </c>
      <c r="AG45" s="159" t="s">
        <v>344</v>
      </c>
      <c r="AH45" s="160" t="s">
        <v>345</v>
      </c>
    </row>
    <row r="46" spans="2:34" ht="15" customHeight="1">
      <c r="B46" s="251" t="str">
        <f aca="true" t="shared" si="21" ref="B46:B62">B24</f>
        <v>CH4</v>
      </c>
      <c r="C46" s="44" t="s">
        <v>337</v>
      </c>
      <c r="D46" s="129">
        <f t="shared" si="1"/>
        <v>25</v>
      </c>
      <c r="E46" s="137"/>
      <c r="F46" s="137"/>
      <c r="G46" s="137"/>
      <c r="H46" s="137"/>
      <c r="I46" s="137"/>
      <c r="J46" s="144"/>
      <c r="K46" s="157">
        <f aca="true" t="shared" si="22" ref="K46:K62">K24</f>
        <v>1000</v>
      </c>
      <c r="L46" s="161">
        <v>1E-08</v>
      </c>
      <c r="M46" s="157">
        <f aca="true" t="shared" si="23" ref="M46:M62">M24</f>
        <v>1E-18</v>
      </c>
      <c r="N46" s="161">
        <v>1E-08</v>
      </c>
      <c r="O46" s="157">
        <f aca="true" t="shared" si="24" ref="O46:O62">O24</f>
        <v>1000</v>
      </c>
      <c r="P46" s="161">
        <v>1E-08</v>
      </c>
      <c r="Q46" s="157">
        <f aca="true" t="shared" si="25" ref="Q46:Q62">Q24</f>
        <v>182.20640073964185</v>
      </c>
      <c r="R46" s="161">
        <v>1E-08</v>
      </c>
      <c r="S46" s="157">
        <f>Q46</f>
        <v>182.20640073964185</v>
      </c>
      <c r="T46" s="161">
        <v>1E-08</v>
      </c>
      <c r="U46" s="157">
        <f aca="true" t="shared" si="26" ref="U46:U62">U24</f>
        <v>182.20640073964185</v>
      </c>
      <c r="V46" s="161">
        <v>1E-08</v>
      </c>
      <c r="W46" s="157">
        <f aca="true" t="shared" si="27" ref="W46:W62">W24</f>
        <v>182.20640073964185</v>
      </c>
      <c r="X46" s="161">
        <v>1E-08</v>
      </c>
      <c r="Y46" s="157">
        <f aca="true" t="shared" si="28" ref="Y46:Y62">Y24</f>
        <v>182.20640073964185</v>
      </c>
      <c r="Z46" s="161">
        <v>1E-08</v>
      </c>
      <c r="AA46" s="157">
        <f aca="true" t="shared" si="29" ref="AA46:AA62">AA24</f>
        <v>1E-08</v>
      </c>
      <c r="AB46" s="161">
        <v>1E-08</v>
      </c>
      <c r="AC46" s="157">
        <f aca="true" t="shared" si="30" ref="AC46:AC62">AC24</f>
        <v>182.20640073964185</v>
      </c>
      <c r="AD46" s="161">
        <v>1E-08</v>
      </c>
      <c r="AE46" s="157">
        <f aca="true" t="shared" si="31" ref="AE46:AE62">AE24</f>
        <v>1E-08</v>
      </c>
      <c r="AF46" s="161">
        <v>1E-08</v>
      </c>
      <c r="AG46" s="157">
        <f aca="true" t="shared" si="32" ref="AG46:AG62">AG24</f>
        <v>182.20640072964184</v>
      </c>
      <c r="AH46" s="161">
        <v>1E-08</v>
      </c>
    </row>
    <row r="47" spans="2:34" ht="15" customHeight="1">
      <c r="B47" s="251" t="str">
        <f t="shared" si="21"/>
        <v>C2H6</v>
      </c>
      <c r="C47" s="44" t="s">
        <v>337</v>
      </c>
      <c r="D47" s="129">
        <f t="shared" si="1"/>
        <v>26</v>
      </c>
      <c r="E47" s="137"/>
      <c r="F47" s="137"/>
      <c r="G47" s="137"/>
      <c r="H47" s="137"/>
      <c r="I47" s="137"/>
      <c r="J47" s="144"/>
      <c r="K47" s="157">
        <f t="shared" si="22"/>
        <v>1.0000000000000001E-07</v>
      </c>
      <c r="L47" s="161">
        <v>1E-08</v>
      </c>
      <c r="M47" s="157">
        <f t="shared" si="23"/>
        <v>1E-18</v>
      </c>
      <c r="N47" s="161">
        <v>1E-08</v>
      </c>
      <c r="O47" s="157">
        <f t="shared" si="24"/>
        <v>1.0000000000100001E-07</v>
      </c>
      <c r="P47" s="161">
        <v>1E-08</v>
      </c>
      <c r="Q47" s="157">
        <f t="shared" si="25"/>
        <v>1.0000000000100001E-07</v>
      </c>
      <c r="R47" s="161">
        <v>1E-08</v>
      </c>
      <c r="S47" s="157">
        <f aca="true" t="shared" si="33" ref="S47:S64">Q47</f>
        <v>1.0000000000100001E-07</v>
      </c>
      <c r="T47" s="161">
        <v>1E-08</v>
      </c>
      <c r="U47" s="157">
        <f t="shared" si="26"/>
        <v>1.0000000000100001E-07</v>
      </c>
      <c r="V47" s="161">
        <v>1E-08</v>
      </c>
      <c r="W47" s="157">
        <f t="shared" si="27"/>
        <v>1.0000000000100001E-07</v>
      </c>
      <c r="X47" s="161">
        <v>1E-08</v>
      </c>
      <c r="Y47" s="157">
        <f t="shared" si="28"/>
        <v>1.0000000000100001E-07</v>
      </c>
      <c r="Z47" s="161">
        <v>1E-08</v>
      </c>
      <c r="AA47" s="157">
        <f t="shared" si="29"/>
        <v>1E-08</v>
      </c>
      <c r="AB47" s="161">
        <v>1E-08</v>
      </c>
      <c r="AC47" s="157">
        <f t="shared" si="30"/>
        <v>1.0000000000100001E-07</v>
      </c>
      <c r="AD47" s="161">
        <v>1E-08</v>
      </c>
      <c r="AE47" s="157">
        <f t="shared" si="31"/>
        <v>1.0000000000100001E-07</v>
      </c>
      <c r="AF47" s="161">
        <v>1E-08</v>
      </c>
      <c r="AG47" s="157">
        <f t="shared" si="32"/>
        <v>0</v>
      </c>
      <c r="AH47" s="161">
        <v>1E-08</v>
      </c>
    </row>
    <row r="48" spans="2:34" ht="15" customHeight="1">
      <c r="B48" s="251" t="str">
        <f t="shared" si="21"/>
        <v>C3H8</v>
      </c>
      <c r="C48" s="44" t="s">
        <v>337</v>
      </c>
      <c r="D48" s="129">
        <f t="shared" si="1"/>
        <v>27</v>
      </c>
      <c r="E48" s="137"/>
      <c r="F48" s="137"/>
      <c r="G48" s="137"/>
      <c r="H48" s="137"/>
      <c r="I48" s="137"/>
      <c r="J48" s="144"/>
      <c r="K48" s="157">
        <f t="shared" si="22"/>
        <v>1.0000000000000001E-07</v>
      </c>
      <c r="L48" s="161">
        <v>1E-08</v>
      </c>
      <c r="M48" s="157">
        <f t="shared" si="23"/>
        <v>1E-18</v>
      </c>
      <c r="N48" s="161">
        <v>1E-08</v>
      </c>
      <c r="O48" s="157">
        <f t="shared" si="24"/>
        <v>1.0000000000100001E-07</v>
      </c>
      <c r="P48" s="161">
        <v>1E-08</v>
      </c>
      <c r="Q48" s="157">
        <f t="shared" si="25"/>
        <v>1.0000000000100001E-07</v>
      </c>
      <c r="R48" s="161">
        <v>1E-08</v>
      </c>
      <c r="S48" s="157">
        <f t="shared" si="33"/>
        <v>1.0000000000100001E-07</v>
      </c>
      <c r="T48" s="161">
        <v>1E-08</v>
      </c>
      <c r="U48" s="157">
        <f t="shared" si="26"/>
        <v>1.0000000000100001E-07</v>
      </c>
      <c r="V48" s="161">
        <v>1E-08</v>
      </c>
      <c r="W48" s="157">
        <f t="shared" si="27"/>
        <v>1.0000000000100001E-07</v>
      </c>
      <c r="X48" s="161">
        <v>1E-08</v>
      </c>
      <c r="Y48" s="157">
        <f t="shared" si="28"/>
        <v>1.0000000000100001E-07</v>
      </c>
      <c r="Z48" s="161">
        <v>1E-08</v>
      </c>
      <c r="AA48" s="157">
        <f t="shared" si="29"/>
        <v>1E-08</v>
      </c>
      <c r="AB48" s="161">
        <v>1E-08</v>
      </c>
      <c r="AC48" s="157">
        <f t="shared" si="30"/>
        <v>1.0000000000100001E-07</v>
      </c>
      <c r="AD48" s="161">
        <v>1E-08</v>
      </c>
      <c r="AE48" s="157">
        <f t="shared" si="31"/>
        <v>1.0000000000100001E-07</v>
      </c>
      <c r="AF48" s="161">
        <v>1E-08</v>
      </c>
      <c r="AG48" s="157">
        <f t="shared" si="32"/>
        <v>0</v>
      </c>
      <c r="AH48" s="161">
        <v>1E-08</v>
      </c>
    </row>
    <row r="49" spans="2:34" ht="15" customHeight="1">
      <c r="B49" s="251" t="str">
        <f t="shared" si="21"/>
        <v>C4H10</v>
      </c>
      <c r="C49" s="44" t="s">
        <v>337</v>
      </c>
      <c r="D49" s="129">
        <f t="shared" si="1"/>
        <v>28</v>
      </c>
      <c r="E49" s="137"/>
      <c r="F49" s="137"/>
      <c r="G49" s="137"/>
      <c r="H49" s="137"/>
      <c r="I49" s="137"/>
      <c r="J49" s="144"/>
      <c r="K49" s="157">
        <f t="shared" si="22"/>
        <v>1.0000000000000001E-07</v>
      </c>
      <c r="L49" s="161">
        <v>1E-08</v>
      </c>
      <c r="M49" s="157">
        <f t="shared" si="23"/>
        <v>1E-18</v>
      </c>
      <c r="N49" s="161">
        <v>1E-08</v>
      </c>
      <c r="O49" s="157">
        <f t="shared" si="24"/>
        <v>1.0000000000100001E-07</v>
      </c>
      <c r="P49" s="161">
        <v>1E-08</v>
      </c>
      <c r="Q49" s="157">
        <f t="shared" si="25"/>
        <v>1.0000000000100001E-07</v>
      </c>
      <c r="R49" s="161">
        <v>1E-08</v>
      </c>
      <c r="S49" s="157">
        <f t="shared" si="33"/>
        <v>1.0000000000100001E-07</v>
      </c>
      <c r="T49" s="161">
        <v>1E-08</v>
      </c>
      <c r="U49" s="157">
        <f t="shared" si="26"/>
        <v>1.0000000000100001E-07</v>
      </c>
      <c r="V49" s="161">
        <v>1E-08</v>
      </c>
      <c r="W49" s="157">
        <f t="shared" si="27"/>
        <v>1.0000000000100001E-07</v>
      </c>
      <c r="X49" s="161">
        <v>1E-08</v>
      </c>
      <c r="Y49" s="157">
        <f t="shared" si="28"/>
        <v>1.0000000000100001E-07</v>
      </c>
      <c r="Z49" s="161">
        <v>1E-08</v>
      </c>
      <c r="AA49" s="157">
        <f t="shared" si="29"/>
        <v>1E-08</v>
      </c>
      <c r="AB49" s="161">
        <v>1E-08</v>
      </c>
      <c r="AC49" s="157">
        <f t="shared" si="30"/>
        <v>1.0000000000100001E-07</v>
      </c>
      <c r="AD49" s="161">
        <v>1E-08</v>
      </c>
      <c r="AE49" s="157">
        <f t="shared" si="31"/>
        <v>1.0000000000100001E-07</v>
      </c>
      <c r="AF49" s="161">
        <v>1E-08</v>
      </c>
      <c r="AG49" s="157">
        <f t="shared" si="32"/>
        <v>0</v>
      </c>
      <c r="AH49" s="161">
        <v>1E-08</v>
      </c>
    </row>
    <row r="50" spans="2:34" ht="15" customHeight="1">
      <c r="B50" s="251" t="str">
        <f t="shared" si="21"/>
        <v>C5H12</v>
      </c>
      <c r="C50" s="44" t="s">
        <v>337</v>
      </c>
      <c r="D50" s="129">
        <f t="shared" si="1"/>
        <v>29</v>
      </c>
      <c r="E50" s="137"/>
      <c r="F50" s="137"/>
      <c r="G50" s="137"/>
      <c r="H50" s="137"/>
      <c r="I50" s="137"/>
      <c r="J50" s="144"/>
      <c r="K50" s="157">
        <f t="shared" si="22"/>
        <v>1.0000000000000001E-07</v>
      </c>
      <c r="L50" s="161">
        <v>1E-08</v>
      </c>
      <c r="M50" s="157">
        <f t="shared" si="23"/>
        <v>1E-18</v>
      </c>
      <c r="N50" s="161">
        <v>1E-08</v>
      </c>
      <c r="O50" s="157">
        <f t="shared" si="24"/>
        <v>1.0000000000100001E-07</v>
      </c>
      <c r="P50" s="161">
        <v>1E-08</v>
      </c>
      <c r="Q50" s="157">
        <f t="shared" si="25"/>
        <v>1.0000000000100001E-07</v>
      </c>
      <c r="R50" s="161">
        <v>1E-08</v>
      </c>
      <c r="S50" s="157">
        <f t="shared" si="33"/>
        <v>1.0000000000100001E-07</v>
      </c>
      <c r="T50" s="161">
        <v>1E-08</v>
      </c>
      <c r="U50" s="157">
        <f t="shared" si="26"/>
        <v>1.0000000000100001E-07</v>
      </c>
      <c r="V50" s="161">
        <v>1E-08</v>
      </c>
      <c r="W50" s="157">
        <f t="shared" si="27"/>
        <v>1.0000000000100001E-07</v>
      </c>
      <c r="X50" s="161">
        <v>1E-08</v>
      </c>
      <c r="Y50" s="157">
        <f t="shared" si="28"/>
        <v>1.0000000000100001E-07</v>
      </c>
      <c r="Z50" s="161">
        <v>1E-08</v>
      </c>
      <c r="AA50" s="157">
        <f t="shared" si="29"/>
        <v>1E-08</v>
      </c>
      <c r="AB50" s="161">
        <v>1E-08</v>
      </c>
      <c r="AC50" s="157">
        <f t="shared" si="30"/>
        <v>1.0000000000100001E-07</v>
      </c>
      <c r="AD50" s="161">
        <v>1E-08</v>
      </c>
      <c r="AE50" s="157">
        <f t="shared" si="31"/>
        <v>1.0000000000100001E-07</v>
      </c>
      <c r="AF50" s="161">
        <v>1E-08</v>
      </c>
      <c r="AG50" s="157">
        <f t="shared" si="32"/>
        <v>0</v>
      </c>
      <c r="AH50" s="161">
        <v>1E-08</v>
      </c>
    </row>
    <row r="51" spans="2:34" ht="15" customHeight="1">
      <c r="B51" s="251" t="str">
        <f t="shared" si="21"/>
        <v>C6H14</v>
      </c>
      <c r="C51" s="44" t="s">
        <v>337</v>
      </c>
      <c r="D51" s="129">
        <f t="shared" si="1"/>
        <v>30</v>
      </c>
      <c r="E51" s="137"/>
      <c r="F51" s="137"/>
      <c r="G51" s="137"/>
      <c r="H51" s="137"/>
      <c r="I51" s="137"/>
      <c r="J51" s="144"/>
      <c r="K51" s="157">
        <f t="shared" si="22"/>
        <v>1.0000000000000001E-07</v>
      </c>
      <c r="L51" s="161">
        <v>1E-08</v>
      </c>
      <c r="M51" s="157">
        <f t="shared" si="23"/>
        <v>1E-18</v>
      </c>
      <c r="N51" s="161">
        <v>1E-08</v>
      </c>
      <c r="O51" s="157">
        <f t="shared" si="24"/>
        <v>1.0000000000100001E-07</v>
      </c>
      <c r="P51" s="161">
        <v>1E-08</v>
      </c>
      <c r="Q51" s="157">
        <f t="shared" si="25"/>
        <v>1.0000000000100001E-07</v>
      </c>
      <c r="R51" s="161">
        <v>1E-08</v>
      </c>
      <c r="S51" s="157">
        <f t="shared" si="33"/>
        <v>1.0000000000100001E-07</v>
      </c>
      <c r="T51" s="161">
        <v>1E-08</v>
      </c>
      <c r="U51" s="157">
        <f t="shared" si="26"/>
        <v>1.0000000000100001E-07</v>
      </c>
      <c r="V51" s="161">
        <v>1E-08</v>
      </c>
      <c r="W51" s="157">
        <f t="shared" si="27"/>
        <v>1.0000000000100001E-07</v>
      </c>
      <c r="X51" s="161">
        <v>1E-08</v>
      </c>
      <c r="Y51" s="157">
        <f t="shared" si="28"/>
        <v>1.0000000000100001E-07</v>
      </c>
      <c r="Z51" s="161">
        <v>1E-08</v>
      </c>
      <c r="AA51" s="157">
        <f t="shared" si="29"/>
        <v>1E-08</v>
      </c>
      <c r="AB51" s="161">
        <v>1E-08</v>
      </c>
      <c r="AC51" s="157">
        <f t="shared" si="30"/>
        <v>1.0000000000100001E-07</v>
      </c>
      <c r="AD51" s="161">
        <v>1E-08</v>
      </c>
      <c r="AE51" s="157">
        <f t="shared" si="31"/>
        <v>1.0000000000100001E-07</v>
      </c>
      <c r="AF51" s="161">
        <v>1E-08</v>
      </c>
      <c r="AG51" s="157">
        <f t="shared" si="32"/>
        <v>0</v>
      </c>
      <c r="AH51" s="161">
        <v>1E-08</v>
      </c>
    </row>
    <row r="52" spans="2:34" ht="15" customHeight="1">
      <c r="B52" s="251" t="str">
        <f t="shared" si="21"/>
        <v>H2</v>
      </c>
      <c r="C52" s="44" t="s">
        <v>337</v>
      </c>
      <c r="D52" s="129">
        <f t="shared" si="1"/>
        <v>31</v>
      </c>
      <c r="E52" s="137"/>
      <c r="F52" s="137"/>
      <c r="G52" s="137"/>
      <c r="H52" s="137"/>
      <c r="I52" s="137"/>
      <c r="J52" s="144"/>
      <c r="K52" s="157">
        <f t="shared" si="22"/>
        <v>1.0000000000000001E-07</v>
      </c>
      <c r="L52" s="161">
        <v>1E-08</v>
      </c>
      <c r="M52" s="157">
        <f t="shared" si="23"/>
        <v>1E-18</v>
      </c>
      <c r="N52" s="161">
        <v>1E-08</v>
      </c>
      <c r="O52" s="157">
        <f t="shared" si="24"/>
        <v>1.0000000000100001E-07</v>
      </c>
      <c r="P52" s="161">
        <v>1E-08</v>
      </c>
      <c r="Q52" s="157">
        <f t="shared" si="25"/>
        <v>2748.8854145227397</v>
      </c>
      <c r="R52" s="161">
        <v>1E-08</v>
      </c>
      <c r="S52" s="157">
        <f t="shared" si="33"/>
        <v>2748.8854145227397</v>
      </c>
      <c r="T52" s="161">
        <v>1E-08</v>
      </c>
      <c r="U52" s="157">
        <f t="shared" si="26"/>
        <v>3093.606266200032</v>
      </c>
      <c r="V52" s="161">
        <v>1E-08</v>
      </c>
      <c r="W52" s="157">
        <f t="shared" si="27"/>
        <v>3093.606266200032</v>
      </c>
      <c r="X52" s="161">
        <v>1E-08</v>
      </c>
      <c r="Y52" s="157">
        <f t="shared" si="28"/>
        <v>3093.606266200032</v>
      </c>
      <c r="Z52" s="161">
        <v>1E-08</v>
      </c>
      <c r="AA52" s="157">
        <f t="shared" si="29"/>
        <v>1E-08</v>
      </c>
      <c r="AB52" s="161">
        <v>1E-08</v>
      </c>
      <c r="AC52" s="157">
        <f t="shared" si="30"/>
        <v>3093.606266200032</v>
      </c>
      <c r="AD52" s="161">
        <v>1E-08</v>
      </c>
      <c r="AE52" s="157">
        <f t="shared" si="31"/>
        <v>2629.5653262700275</v>
      </c>
      <c r="AF52" s="161">
        <v>1E-08</v>
      </c>
      <c r="AG52" s="157">
        <f t="shared" si="32"/>
        <v>464.0409399300047</v>
      </c>
      <c r="AH52" s="161">
        <v>1E-08</v>
      </c>
    </row>
    <row r="53" spans="2:34" ht="15" customHeight="1">
      <c r="B53" s="251" t="str">
        <f t="shared" si="21"/>
        <v>CO</v>
      </c>
      <c r="C53" s="44" t="s">
        <v>337</v>
      </c>
      <c r="D53" s="129">
        <f t="shared" si="1"/>
        <v>32</v>
      </c>
      <c r="E53" s="137"/>
      <c r="F53" s="137"/>
      <c r="G53" s="137"/>
      <c r="H53" s="137"/>
      <c r="I53" s="137"/>
      <c r="J53" s="144"/>
      <c r="K53" s="157">
        <f t="shared" si="22"/>
        <v>1.0000000000000001E-07</v>
      </c>
      <c r="L53" s="161">
        <v>1E-08</v>
      </c>
      <c r="M53" s="157">
        <f t="shared" si="23"/>
        <v>1E-18</v>
      </c>
      <c r="N53" s="161">
        <v>1E-08</v>
      </c>
      <c r="O53" s="157">
        <f t="shared" si="24"/>
        <v>1.0000000000100001E-07</v>
      </c>
      <c r="P53" s="161">
        <v>1E-08</v>
      </c>
      <c r="Q53" s="157">
        <f t="shared" si="25"/>
        <v>522.2889893186933</v>
      </c>
      <c r="R53" s="161">
        <v>1E-08</v>
      </c>
      <c r="S53" s="157">
        <f t="shared" si="33"/>
        <v>522.2889893186933</v>
      </c>
      <c r="T53" s="161">
        <v>1E-08</v>
      </c>
      <c r="U53" s="157">
        <f t="shared" si="26"/>
        <v>177.56814424140111</v>
      </c>
      <c r="V53" s="161">
        <v>1E-08</v>
      </c>
      <c r="W53" s="157">
        <f t="shared" si="27"/>
        <v>177.56814424140111</v>
      </c>
      <c r="X53" s="161">
        <v>1E-08</v>
      </c>
      <c r="Y53" s="157">
        <f t="shared" si="28"/>
        <v>177.56814424140111</v>
      </c>
      <c r="Z53" s="161">
        <v>1E-08</v>
      </c>
      <c r="AA53" s="157">
        <f t="shared" si="29"/>
        <v>1E-08</v>
      </c>
      <c r="AB53" s="161">
        <v>1E-08</v>
      </c>
      <c r="AC53" s="157">
        <f t="shared" si="30"/>
        <v>177.56814424140111</v>
      </c>
      <c r="AD53" s="161">
        <v>1E-08</v>
      </c>
      <c r="AE53" s="157">
        <f t="shared" si="31"/>
        <v>0.023905378383511363</v>
      </c>
      <c r="AF53" s="161">
        <v>1E-08</v>
      </c>
      <c r="AG53" s="157">
        <f t="shared" si="32"/>
        <v>177.5442388630176</v>
      </c>
      <c r="AH53" s="161">
        <v>1E-08</v>
      </c>
    </row>
    <row r="54" spans="2:34" ht="15" customHeight="1">
      <c r="B54" s="251" t="str">
        <f t="shared" si="21"/>
        <v>CO2</v>
      </c>
      <c r="C54" s="44" t="s">
        <v>337</v>
      </c>
      <c r="D54" s="129">
        <f t="shared" si="1"/>
        <v>33</v>
      </c>
      <c r="E54" s="137"/>
      <c r="F54" s="137"/>
      <c r="G54" s="137"/>
      <c r="H54" s="137"/>
      <c r="I54" s="137"/>
      <c r="J54" s="144"/>
      <c r="K54" s="157">
        <f t="shared" si="22"/>
        <v>1.0000000000000001E-07</v>
      </c>
      <c r="L54" s="161">
        <v>1E-08</v>
      </c>
      <c r="M54" s="157">
        <f t="shared" si="23"/>
        <v>1E-18</v>
      </c>
      <c r="N54" s="161">
        <v>1E-08</v>
      </c>
      <c r="O54" s="157">
        <f t="shared" si="24"/>
        <v>1.0000000000100001E-07</v>
      </c>
      <c r="P54" s="161">
        <v>1E-08</v>
      </c>
      <c r="Q54" s="157">
        <f t="shared" si="25"/>
        <v>295.5046122416648</v>
      </c>
      <c r="R54" s="161">
        <v>1E-08</v>
      </c>
      <c r="S54" s="157">
        <f t="shared" si="33"/>
        <v>295.5046122416648</v>
      </c>
      <c r="T54" s="161">
        <v>1E-08</v>
      </c>
      <c r="U54" s="157">
        <f t="shared" si="26"/>
        <v>640.225459418957</v>
      </c>
      <c r="V54" s="161">
        <v>1E-08</v>
      </c>
      <c r="W54" s="157">
        <f t="shared" si="27"/>
        <v>640.225459418957</v>
      </c>
      <c r="X54" s="161">
        <v>1E-08</v>
      </c>
      <c r="Y54" s="157">
        <f t="shared" si="28"/>
        <v>640.225459418957</v>
      </c>
      <c r="Z54" s="161">
        <v>1E-08</v>
      </c>
      <c r="AA54" s="157">
        <f t="shared" si="29"/>
        <v>1E-08</v>
      </c>
      <c r="AB54" s="161">
        <v>1E-08</v>
      </c>
      <c r="AC54" s="157">
        <f t="shared" si="30"/>
        <v>640.225459418957</v>
      </c>
      <c r="AD54" s="161">
        <v>1E-08</v>
      </c>
      <c r="AE54" s="157">
        <f t="shared" si="31"/>
        <v>0.002390537838351136</v>
      </c>
      <c r="AF54" s="161">
        <v>1E-08</v>
      </c>
      <c r="AG54" s="157">
        <f t="shared" si="32"/>
        <v>640.2230688811187</v>
      </c>
      <c r="AH54" s="161">
        <v>1E-08</v>
      </c>
    </row>
    <row r="55" spans="2:34" ht="15" customHeight="1">
      <c r="B55" s="251" t="str">
        <f t="shared" si="21"/>
        <v>N2</v>
      </c>
      <c r="C55" s="44" t="s">
        <v>337</v>
      </c>
      <c r="D55" s="129">
        <f t="shared" si="1"/>
        <v>34</v>
      </c>
      <c r="E55" s="137"/>
      <c r="F55" s="137"/>
      <c r="G55" s="137"/>
      <c r="H55" s="137"/>
      <c r="I55" s="137"/>
      <c r="J55" s="144"/>
      <c r="K55" s="157">
        <f t="shared" si="22"/>
        <v>1.0000000000000001E-07</v>
      </c>
      <c r="L55" s="161">
        <v>1E-08</v>
      </c>
      <c r="M55" s="157">
        <f t="shared" si="23"/>
        <v>1E-18</v>
      </c>
      <c r="N55" s="161">
        <v>1E-08</v>
      </c>
      <c r="O55" s="157">
        <f t="shared" si="24"/>
        <v>1.0000000000100001E-07</v>
      </c>
      <c r="P55" s="161">
        <v>1E-08</v>
      </c>
      <c r="Q55" s="157">
        <f t="shared" si="25"/>
        <v>1.0000000000100001E-07</v>
      </c>
      <c r="R55" s="161">
        <v>1E-08</v>
      </c>
      <c r="S55" s="157">
        <f t="shared" si="33"/>
        <v>1.0000000000100001E-07</v>
      </c>
      <c r="T55" s="161">
        <v>1E-08</v>
      </c>
      <c r="U55" s="157">
        <f t="shared" si="26"/>
        <v>1.0000000000100001E-07</v>
      </c>
      <c r="V55" s="161">
        <v>1E-08</v>
      </c>
      <c r="W55" s="157">
        <f t="shared" si="27"/>
        <v>1.0000000000100001E-07</v>
      </c>
      <c r="X55" s="161">
        <v>1E-08</v>
      </c>
      <c r="Y55" s="157">
        <f t="shared" si="28"/>
        <v>1.0000000000100001E-07</v>
      </c>
      <c r="Z55" s="161">
        <v>1E-08</v>
      </c>
      <c r="AA55" s="157">
        <f t="shared" si="29"/>
        <v>1E-08</v>
      </c>
      <c r="AB55" s="161">
        <v>1E-08</v>
      </c>
      <c r="AC55" s="157">
        <f t="shared" si="30"/>
        <v>1.0000000000100001E-07</v>
      </c>
      <c r="AD55" s="161">
        <v>1E-08</v>
      </c>
      <c r="AE55" s="157">
        <f t="shared" si="31"/>
        <v>1.0000000000100001E-07</v>
      </c>
      <c r="AF55" s="161">
        <v>1E-08</v>
      </c>
      <c r="AG55" s="157">
        <f t="shared" si="32"/>
        <v>0</v>
      </c>
      <c r="AH55" s="161">
        <v>1E-08</v>
      </c>
    </row>
    <row r="56" spans="2:34" ht="15" customHeight="1">
      <c r="B56" s="251" t="str">
        <f t="shared" si="21"/>
        <v>O2</v>
      </c>
      <c r="C56" s="44" t="s">
        <v>337</v>
      </c>
      <c r="D56" s="129">
        <f t="shared" si="1"/>
        <v>35</v>
      </c>
      <c r="E56" s="137"/>
      <c r="F56" s="137"/>
      <c r="G56" s="137"/>
      <c r="H56" s="137"/>
      <c r="I56" s="137"/>
      <c r="J56" s="144"/>
      <c r="K56" s="157">
        <f t="shared" si="22"/>
        <v>1.0000000000000001E-07</v>
      </c>
      <c r="L56" s="161">
        <v>1E-08</v>
      </c>
      <c r="M56" s="157">
        <f t="shared" si="23"/>
        <v>1E-18</v>
      </c>
      <c r="N56" s="161">
        <v>1E-08</v>
      </c>
      <c r="O56" s="157">
        <f t="shared" si="24"/>
        <v>1.0000000000100001E-07</v>
      </c>
      <c r="P56" s="161">
        <v>1E-08</v>
      </c>
      <c r="Q56" s="157">
        <f t="shared" si="25"/>
        <v>1.0000000000100001E-07</v>
      </c>
      <c r="R56" s="161">
        <v>1E-08</v>
      </c>
      <c r="S56" s="157">
        <f t="shared" si="33"/>
        <v>1.0000000000100001E-07</v>
      </c>
      <c r="T56" s="161">
        <v>1E-08</v>
      </c>
      <c r="U56" s="157">
        <f t="shared" si="26"/>
        <v>1.0000000000100001E-07</v>
      </c>
      <c r="V56" s="161">
        <v>1E-08</v>
      </c>
      <c r="W56" s="157">
        <f t="shared" si="27"/>
        <v>1.0000000000100001E-07</v>
      </c>
      <c r="X56" s="161">
        <v>1E-08</v>
      </c>
      <c r="Y56" s="157">
        <f t="shared" si="28"/>
        <v>1.0000000000100001E-07</v>
      </c>
      <c r="Z56" s="161">
        <v>1E-08</v>
      </c>
      <c r="AA56" s="157">
        <f t="shared" si="29"/>
        <v>1E-08</v>
      </c>
      <c r="AB56" s="161">
        <v>1E-08</v>
      </c>
      <c r="AC56" s="157">
        <f t="shared" si="30"/>
        <v>1.0000000000100001E-07</v>
      </c>
      <c r="AD56" s="161">
        <v>1E-08</v>
      </c>
      <c r="AE56" s="157">
        <f t="shared" si="31"/>
        <v>1.0000000000100001E-07</v>
      </c>
      <c r="AF56" s="161">
        <v>1E-08</v>
      </c>
      <c r="AG56" s="157">
        <f t="shared" si="32"/>
        <v>0</v>
      </c>
      <c r="AH56" s="161">
        <v>1E-08</v>
      </c>
    </row>
    <row r="57" spans="2:34" ht="15" customHeight="1">
      <c r="B57" s="251" t="str">
        <f t="shared" si="21"/>
        <v>Ar</v>
      </c>
      <c r="C57" s="44" t="s">
        <v>337</v>
      </c>
      <c r="D57" s="129">
        <f t="shared" si="1"/>
        <v>36</v>
      </c>
      <c r="E57" s="137"/>
      <c r="F57" s="137"/>
      <c r="G57" s="137"/>
      <c r="H57" s="137"/>
      <c r="I57" s="137"/>
      <c r="J57" s="144"/>
      <c r="K57" s="157">
        <f t="shared" si="22"/>
        <v>1.0000000000000001E-07</v>
      </c>
      <c r="L57" s="161">
        <v>1E-08</v>
      </c>
      <c r="M57" s="157">
        <f t="shared" si="23"/>
        <v>1E-18</v>
      </c>
      <c r="N57" s="161">
        <v>1E-08</v>
      </c>
      <c r="O57" s="157">
        <f t="shared" si="24"/>
        <v>1.0000000000100001E-07</v>
      </c>
      <c r="P57" s="161">
        <v>1E-08</v>
      </c>
      <c r="Q57" s="157">
        <f t="shared" si="25"/>
        <v>1.0000000000100001E-07</v>
      </c>
      <c r="R57" s="161">
        <v>1E-08</v>
      </c>
      <c r="S57" s="157">
        <f t="shared" si="33"/>
        <v>1.0000000000100001E-07</v>
      </c>
      <c r="T57" s="161">
        <v>1E-08</v>
      </c>
      <c r="U57" s="157">
        <f t="shared" si="26"/>
        <v>1.0000000000100001E-07</v>
      </c>
      <c r="V57" s="161">
        <v>1E-08</v>
      </c>
      <c r="W57" s="157">
        <f t="shared" si="27"/>
        <v>1.0000000000100001E-07</v>
      </c>
      <c r="X57" s="161">
        <v>1E-08</v>
      </c>
      <c r="Y57" s="157">
        <f t="shared" si="28"/>
        <v>1.0000000000100001E-07</v>
      </c>
      <c r="Z57" s="161">
        <v>1E-08</v>
      </c>
      <c r="AA57" s="157">
        <f t="shared" si="29"/>
        <v>1E-08</v>
      </c>
      <c r="AB57" s="161">
        <v>1E-08</v>
      </c>
      <c r="AC57" s="157">
        <f t="shared" si="30"/>
        <v>1.0000000000100001E-07</v>
      </c>
      <c r="AD57" s="161">
        <v>1E-08</v>
      </c>
      <c r="AE57" s="157">
        <f t="shared" si="31"/>
        <v>1.0000000000100001E-07</v>
      </c>
      <c r="AF57" s="161">
        <v>1E-08</v>
      </c>
      <c r="AG57" s="157">
        <f t="shared" si="32"/>
        <v>0</v>
      </c>
      <c r="AH57" s="161">
        <v>1E-08</v>
      </c>
    </row>
    <row r="58" spans="2:34" ht="15" customHeight="1">
      <c r="B58" s="251" t="str">
        <f t="shared" si="21"/>
        <v>CH3OH</v>
      </c>
      <c r="C58" s="44" t="s">
        <v>337</v>
      </c>
      <c r="D58" s="129">
        <f t="shared" si="1"/>
        <v>37</v>
      </c>
      <c r="E58" s="137"/>
      <c r="F58" s="137"/>
      <c r="G58" s="137"/>
      <c r="H58" s="137"/>
      <c r="I58" s="137"/>
      <c r="J58" s="144"/>
      <c r="K58" s="157">
        <f t="shared" si="22"/>
        <v>1.0000000000000001E-07</v>
      </c>
      <c r="L58" s="161">
        <v>1E-08</v>
      </c>
      <c r="M58" s="157">
        <f t="shared" si="23"/>
        <v>1E-18</v>
      </c>
      <c r="N58" s="161">
        <v>1E-08</v>
      </c>
      <c r="O58" s="157">
        <f t="shared" si="24"/>
        <v>1.0000000000100001E-07</v>
      </c>
      <c r="P58" s="161">
        <v>1E-08</v>
      </c>
      <c r="Q58" s="157">
        <f t="shared" si="25"/>
        <v>1.0000000000100001E-07</v>
      </c>
      <c r="R58" s="161">
        <v>1E-08</v>
      </c>
      <c r="S58" s="157">
        <f t="shared" si="33"/>
        <v>1.0000000000100001E-07</v>
      </c>
      <c r="T58" s="161">
        <v>1E-08</v>
      </c>
      <c r="U58" s="157">
        <f t="shared" si="26"/>
        <v>1.0000000000100001E-07</v>
      </c>
      <c r="V58" s="161">
        <v>1E-08</v>
      </c>
      <c r="W58" s="157">
        <f t="shared" si="27"/>
        <v>1.0000000000100001E-07</v>
      </c>
      <c r="X58" s="161">
        <v>1E-08</v>
      </c>
      <c r="Y58" s="157">
        <f t="shared" si="28"/>
        <v>1.0000000000100001E-07</v>
      </c>
      <c r="Z58" s="161">
        <v>1E-08</v>
      </c>
      <c r="AA58" s="157">
        <f t="shared" si="29"/>
        <v>1E-08</v>
      </c>
      <c r="AB58" s="161">
        <v>1E-08</v>
      </c>
      <c r="AC58" s="157">
        <f t="shared" si="30"/>
        <v>1.0000000000100001E-07</v>
      </c>
      <c r="AD58" s="161">
        <v>1E-08</v>
      </c>
      <c r="AE58" s="157">
        <f t="shared" si="31"/>
        <v>1.0000000000100001E-07</v>
      </c>
      <c r="AF58" s="161">
        <v>1E-08</v>
      </c>
      <c r="AG58" s="157">
        <f t="shared" si="32"/>
        <v>0</v>
      </c>
      <c r="AH58" s="161">
        <v>1E-08</v>
      </c>
    </row>
    <row r="59" spans="2:34" ht="15" customHeight="1">
      <c r="B59" s="251">
        <f t="shared" si="21"/>
      </c>
      <c r="C59" s="44" t="s">
        <v>337</v>
      </c>
      <c r="D59" s="129">
        <f t="shared" si="1"/>
        <v>38</v>
      </c>
      <c r="E59" s="137"/>
      <c r="F59" s="137"/>
      <c r="G59" s="137"/>
      <c r="H59" s="137"/>
      <c r="I59" s="137"/>
      <c r="J59" s="144"/>
      <c r="K59" s="157">
        <f t="shared" si="22"/>
        <v>0</v>
      </c>
      <c r="L59" s="161">
        <v>1E-08</v>
      </c>
      <c r="M59" s="157">
        <f t="shared" si="23"/>
        <v>0</v>
      </c>
      <c r="N59" s="161">
        <v>1E-08</v>
      </c>
      <c r="O59" s="157">
        <f t="shared" si="24"/>
        <v>0</v>
      </c>
      <c r="P59" s="161">
        <v>1E-08</v>
      </c>
      <c r="Q59" s="157">
        <f t="shared" si="25"/>
        <v>0</v>
      </c>
      <c r="R59" s="161">
        <v>1E-08</v>
      </c>
      <c r="S59" s="157">
        <f t="shared" si="33"/>
        <v>0</v>
      </c>
      <c r="T59" s="161">
        <v>1E-08</v>
      </c>
      <c r="U59" s="157">
        <f t="shared" si="26"/>
        <v>0</v>
      </c>
      <c r="V59" s="161">
        <v>1E-08</v>
      </c>
      <c r="W59" s="157">
        <f t="shared" si="27"/>
        <v>0</v>
      </c>
      <c r="X59" s="161">
        <v>1E-08</v>
      </c>
      <c r="Y59" s="157">
        <f t="shared" si="28"/>
        <v>0</v>
      </c>
      <c r="Z59" s="161">
        <v>1E-08</v>
      </c>
      <c r="AA59" s="157">
        <f t="shared" si="29"/>
        <v>0</v>
      </c>
      <c r="AB59" s="161">
        <v>1E-08</v>
      </c>
      <c r="AC59" s="157">
        <f t="shared" si="30"/>
        <v>0</v>
      </c>
      <c r="AD59" s="161">
        <v>1E-08</v>
      </c>
      <c r="AE59" s="157">
        <f t="shared" si="31"/>
        <v>0</v>
      </c>
      <c r="AF59" s="161">
        <v>1E-08</v>
      </c>
      <c r="AG59" s="157">
        <f t="shared" si="32"/>
        <v>0</v>
      </c>
      <c r="AH59" s="161">
        <v>1E-08</v>
      </c>
    </row>
    <row r="60" spans="2:34" ht="15" customHeight="1">
      <c r="B60" s="251">
        <f t="shared" si="21"/>
      </c>
      <c r="C60" s="44" t="s">
        <v>337</v>
      </c>
      <c r="D60" s="129">
        <f t="shared" si="1"/>
        <v>39</v>
      </c>
      <c r="E60" s="137"/>
      <c r="F60" s="137"/>
      <c r="G60" s="137"/>
      <c r="H60" s="137"/>
      <c r="I60" s="137"/>
      <c r="J60" s="144"/>
      <c r="K60" s="157">
        <f t="shared" si="22"/>
        <v>0</v>
      </c>
      <c r="L60" s="161">
        <v>1E-08</v>
      </c>
      <c r="M60" s="157">
        <f t="shared" si="23"/>
        <v>0</v>
      </c>
      <c r="N60" s="161">
        <v>1E-08</v>
      </c>
      <c r="O60" s="157">
        <f t="shared" si="24"/>
        <v>0</v>
      </c>
      <c r="P60" s="161">
        <v>1E-08</v>
      </c>
      <c r="Q60" s="157">
        <f t="shared" si="25"/>
        <v>0</v>
      </c>
      <c r="R60" s="161">
        <v>1E-08</v>
      </c>
      <c r="S60" s="157">
        <f t="shared" si="33"/>
        <v>0</v>
      </c>
      <c r="T60" s="161">
        <v>1E-08</v>
      </c>
      <c r="U60" s="157">
        <f t="shared" si="26"/>
        <v>0</v>
      </c>
      <c r="V60" s="161">
        <v>1E-08</v>
      </c>
      <c r="W60" s="157">
        <f t="shared" si="27"/>
        <v>0</v>
      </c>
      <c r="X60" s="161">
        <v>1E-08</v>
      </c>
      <c r="Y60" s="157">
        <f t="shared" si="28"/>
        <v>0</v>
      </c>
      <c r="Z60" s="161">
        <v>1E-08</v>
      </c>
      <c r="AA60" s="157">
        <f t="shared" si="29"/>
        <v>0</v>
      </c>
      <c r="AB60" s="161">
        <v>1E-08</v>
      </c>
      <c r="AC60" s="157">
        <f t="shared" si="30"/>
        <v>0</v>
      </c>
      <c r="AD60" s="161">
        <v>1E-08</v>
      </c>
      <c r="AE60" s="157">
        <f t="shared" si="31"/>
        <v>0</v>
      </c>
      <c r="AF60" s="161">
        <v>1E-08</v>
      </c>
      <c r="AG60" s="157">
        <f t="shared" si="32"/>
        <v>0</v>
      </c>
      <c r="AH60" s="161">
        <v>1E-08</v>
      </c>
    </row>
    <row r="61" spans="2:34" ht="15" customHeight="1">
      <c r="B61" s="251">
        <f t="shared" si="21"/>
      </c>
      <c r="C61" s="44" t="s">
        <v>337</v>
      </c>
      <c r="D61" s="129">
        <f t="shared" si="1"/>
        <v>40</v>
      </c>
      <c r="E61" s="137"/>
      <c r="F61" s="137"/>
      <c r="G61" s="137"/>
      <c r="H61" s="137"/>
      <c r="I61" s="137"/>
      <c r="J61" s="144"/>
      <c r="K61" s="157">
        <f t="shared" si="22"/>
        <v>0</v>
      </c>
      <c r="L61" s="161">
        <v>1E-08</v>
      </c>
      <c r="M61" s="157">
        <f t="shared" si="23"/>
        <v>0</v>
      </c>
      <c r="N61" s="161">
        <v>1E-08</v>
      </c>
      <c r="O61" s="157">
        <f t="shared" si="24"/>
        <v>0</v>
      </c>
      <c r="P61" s="161">
        <v>1E-08</v>
      </c>
      <c r="Q61" s="157">
        <f t="shared" si="25"/>
        <v>0</v>
      </c>
      <c r="R61" s="161">
        <v>1E-08</v>
      </c>
      <c r="S61" s="157">
        <f t="shared" si="33"/>
        <v>0</v>
      </c>
      <c r="T61" s="161">
        <v>1E-08</v>
      </c>
      <c r="U61" s="157">
        <f t="shared" si="26"/>
        <v>0</v>
      </c>
      <c r="V61" s="161">
        <v>1E-08</v>
      </c>
      <c r="W61" s="157">
        <f t="shared" si="27"/>
        <v>0</v>
      </c>
      <c r="X61" s="161">
        <v>1E-08</v>
      </c>
      <c r="Y61" s="157">
        <f t="shared" si="28"/>
        <v>0</v>
      </c>
      <c r="Z61" s="161">
        <v>1E-08</v>
      </c>
      <c r="AA61" s="157">
        <f t="shared" si="29"/>
        <v>0</v>
      </c>
      <c r="AB61" s="161">
        <v>1E-08</v>
      </c>
      <c r="AC61" s="157">
        <f t="shared" si="30"/>
        <v>0</v>
      </c>
      <c r="AD61" s="161">
        <v>1E-08</v>
      </c>
      <c r="AE61" s="157">
        <f t="shared" si="31"/>
        <v>0</v>
      </c>
      <c r="AF61" s="161">
        <v>1E-08</v>
      </c>
      <c r="AG61" s="157">
        <f t="shared" si="32"/>
        <v>0</v>
      </c>
      <c r="AH61" s="161">
        <v>1E-08</v>
      </c>
    </row>
    <row r="62" spans="2:34" ht="15" customHeight="1">
      <c r="B62" s="251">
        <f t="shared" si="21"/>
      </c>
      <c r="C62" s="44" t="s">
        <v>337</v>
      </c>
      <c r="D62" s="129">
        <f t="shared" si="1"/>
        <v>41</v>
      </c>
      <c r="E62" s="137"/>
      <c r="F62" s="137"/>
      <c r="G62" s="137"/>
      <c r="H62" s="137"/>
      <c r="I62" s="137"/>
      <c r="J62" s="144"/>
      <c r="K62" s="157">
        <f t="shared" si="22"/>
        <v>0</v>
      </c>
      <c r="L62" s="161">
        <v>1E-08</v>
      </c>
      <c r="M62" s="157">
        <f t="shared" si="23"/>
        <v>0</v>
      </c>
      <c r="N62" s="161">
        <v>1E-08</v>
      </c>
      <c r="O62" s="157">
        <f t="shared" si="24"/>
        <v>0</v>
      </c>
      <c r="P62" s="161">
        <v>1E-08</v>
      </c>
      <c r="Q62" s="157">
        <f t="shared" si="25"/>
        <v>0</v>
      </c>
      <c r="R62" s="161">
        <v>1E-08</v>
      </c>
      <c r="S62" s="157">
        <f t="shared" si="33"/>
        <v>0</v>
      </c>
      <c r="T62" s="161">
        <v>1E-08</v>
      </c>
      <c r="U62" s="157">
        <f t="shared" si="26"/>
        <v>0</v>
      </c>
      <c r="V62" s="161">
        <v>1E-08</v>
      </c>
      <c r="W62" s="157">
        <f t="shared" si="27"/>
        <v>0</v>
      </c>
      <c r="X62" s="161">
        <v>1E-08</v>
      </c>
      <c r="Y62" s="157">
        <f t="shared" si="28"/>
        <v>0</v>
      </c>
      <c r="Z62" s="161">
        <v>1E-08</v>
      </c>
      <c r="AA62" s="157">
        <f t="shared" si="29"/>
        <v>0</v>
      </c>
      <c r="AB62" s="161">
        <v>1E-08</v>
      </c>
      <c r="AC62" s="157">
        <f t="shared" si="30"/>
        <v>0</v>
      </c>
      <c r="AD62" s="161">
        <v>1E-08</v>
      </c>
      <c r="AE62" s="157">
        <f t="shared" si="31"/>
        <v>0</v>
      </c>
      <c r="AF62" s="161">
        <v>1E-08</v>
      </c>
      <c r="AG62" s="157">
        <f t="shared" si="32"/>
        <v>0</v>
      </c>
      <c r="AH62" s="161">
        <v>1E-08</v>
      </c>
    </row>
    <row r="63" spans="2:34" ht="15" customHeight="1">
      <c r="B63" s="251" t="s">
        <v>346</v>
      </c>
      <c r="C63" s="44"/>
      <c r="D63" s="129">
        <f t="shared" si="1"/>
        <v>42</v>
      </c>
      <c r="E63" s="137"/>
      <c r="F63" s="137"/>
      <c r="G63" s="137"/>
      <c r="H63" s="137"/>
      <c r="I63" s="137"/>
      <c r="J63" s="144"/>
      <c r="K63" s="162">
        <f aca="true" t="shared" si="34" ref="K63:AH63">SUM(K46:K62)</f>
        <v>1000.0000011999996</v>
      </c>
      <c r="L63" s="163">
        <f t="shared" si="34"/>
        <v>1.7000000000000004E-07</v>
      </c>
      <c r="M63" s="162">
        <f t="shared" si="34"/>
        <v>1.3000000000000005E-17</v>
      </c>
      <c r="N63" s="163">
        <f t="shared" si="34"/>
        <v>1.7000000000000004E-07</v>
      </c>
      <c r="O63" s="162">
        <f t="shared" si="34"/>
        <v>1000.0000011999996</v>
      </c>
      <c r="P63" s="163">
        <f t="shared" si="34"/>
        <v>1.7000000000000004E-07</v>
      </c>
      <c r="Q63" s="162">
        <f t="shared" si="34"/>
        <v>3748.885417722739</v>
      </c>
      <c r="R63" s="163">
        <f t="shared" si="34"/>
        <v>1.7000000000000004E-07</v>
      </c>
      <c r="S63" s="162">
        <f>SUM(S46:S62)</f>
        <v>3748.885417722739</v>
      </c>
      <c r="T63" s="163">
        <f>SUM(T46:T62)</f>
        <v>1.7000000000000004E-07</v>
      </c>
      <c r="U63" s="162">
        <f>SUM(U46:U62)</f>
        <v>4093.6062715000317</v>
      </c>
      <c r="V63" s="163">
        <f>SUM(V46:V62)</f>
        <v>1.7000000000000004E-07</v>
      </c>
      <c r="W63" s="223">
        <f t="shared" si="34"/>
        <v>4093.6062715000317</v>
      </c>
      <c r="X63" s="224">
        <f t="shared" si="34"/>
        <v>1.7000000000000004E-07</v>
      </c>
      <c r="Y63" s="162">
        <f t="shared" si="34"/>
        <v>4093.6062715000317</v>
      </c>
      <c r="Z63" s="163">
        <f t="shared" si="34"/>
        <v>1.7000000000000004E-07</v>
      </c>
      <c r="AA63" s="162">
        <f t="shared" si="34"/>
        <v>1.3E-07</v>
      </c>
      <c r="AB63" s="163">
        <f t="shared" si="34"/>
        <v>1.7000000000000004E-07</v>
      </c>
      <c r="AC63" s="223">
        <f t="shared" si="34"/>
        <v>4093.6062715000317</v>
      </c>
      <c r="AD63" s="224">
        <f t="shared" si="34"/>
        <v>1.7000000000000004E-07</v>
      </c>
      <c r="AE63" s="162">
        <f t="shared" si="34"/>
        <v>2629.591623096249</v>
      </c>
      <c r="AF63" s="163">
        <f t="shared" si="34"/>
        <v>1.7000000000000004E-07</v>
      </c>
      <c r="AG63" s="162">
        <f t="shared" si="34"/>
        <v>1464.0146484037828</v>
      </c>
      <c r="AH63" s="163">
        <f t="shared" si="34"/>
        <v>1.7000000000000004E-07</v>
      </c>
    </row>
    <row r="64" spans="2:34" ht="15" customHeight="1">
      <c r="B64" s="251" t="str">
        <f>B42</f>
        <v>H2O</v>
      </c>
      <c r="C64" s="44" t="s">
        <v>337</v>
      </c>
      <c r="D64" s="129">
        <f t="shared" si="1"/>
        <v>43</v>
      </c>
      <c r="E64" s="137"/>
      <c r="F64" s="137"/>
      <c r="G64" s="137"/>
      <c r="H64" s="137"/>
      <c r="I64" s="137"/>
      <c r="J64" s="144"/>
      <c r="K64" s="164">
        <v>1E-08</v>
      </c>
      <c r="L64" s="165">
        <v>1E-08</v>
      </c>
      <c r="M64" s="157">
        <f>M42</f>
        <v>3000</v>
      </c>
      <c r="N64" s="165">
        <v>1E-08</v>
      </c>
      <c r="O64" s="157">
        <f>O42</f>
        <v>3000.00000001</v>
      </c>
      <c r="P64" s="165">
        <v>1E-08</v>
      </c>
      <c r="Q64" s="157">
        <f>Q42</f>
        <v>1886.701786807977</v>
      </c>
      <c r="R64" s="165">
        <v>1E-08</v>
      </c>
      <c r="S64" s="157">
        <f t="shared" si="33"/>
        <v>1886.701786807977</v>
      </c>
      <c r="T64" s="165">
        <v>1E-08</v>
      </c>
      <c r="U64" s="157">
        <f>U42</f>
        <v>1541.9809378306848</v>
      </c>
      <c r="V64" s="165">
        <v>1E-08</v>
      </c>
      <c r="W64" s="157">
        <f>X84*W63/(W66-X84)</f>
        <v>16.039388185991825</v>
      </c>
      <c r="X64" s="166">
        <f>U64-W64</f>
        <v>1525.941549644693</v>
      </c>
      <c r="Y64" s="157">
        <f>Y42</f>
        <v>16.039388185991825</v>
      </c>
      <c r="Z64" s="161">
        <v>1E-08</v>
      </c>
      <c r="AA64" s="153">
        <v>1E-08</v>
      </c>
      <c r="AB64" s="166">
        <f>AA42</f>
        <v>1525.941549644693</v>
      </c>
      <c r="AC64" s="157">
        <f>AC42</f>
        <v>16.039388185991825</v>
      </c>
      <c r="AD64" s="161">
        <v>1E-08</v>
      </c>
      <c r="AE64" s="157">
        <f>AE42</f>
        <v>1E-08</v>
      </c>
      <c r="AF64" s="161">
        <v>1E-08</v>
      </c>
      <c r="AG64" s="157">
        <f>AG42</f>
        <v>16.039388175991824</v>
      </c>
      <c r="AH64" s="166">
        <f>AD64</f>
        <v>1E-08</v>
      </c>
    </row>
    <row r="65" spans="2:34" ht="15" customHeight="1">
      <c r="B65" s="248" t="s">
        <v>347</v>
      </c>
      <c r="C65" s="44" t="s">
        <v>337</v>
      </c>
      <c r="D65" s="129">
        <f t="shared" si="1"/>
        <v>44</v>
      </c>
      <c r="E65" s="137"/>
      <c r="F65" s="137"/>
      <c r="G65" s="137"/>
      <c r="H65" s="137"/>
      <c r="I65" s="137"/>
      <c r="J65" s="144"/>
      <c r="K65" s="157">
        <f aca="true" t="shared" si="35" ref="K65:AH65">K63+K64</f>
        <v>1000.0000012099996</v>
      </c>
      <c r="L65" s="166">
        <f t="shared" si="35"/>
        <v>1.8000000000000005E-07</v>
      </c>
      <c r="M65" s="157">
        <f t="shared" si="35"/>
        <v>3000</v>
      </c>
      <c r="N65" s="166">
        <f t="shared" si="35"/>
        <v>1.8000000000000005E-07</v>
      </c>
      <c r="O65" s="157">
        <f t="shared" si="35"/>
        <v>4000.0000012099995</v>
      </c>
      <c r="P65" s="166">
        <f t="shared" si="35"/>
        <v>1.8000000000000005E-07</v>
      </c>
      <c r="Q65" s="157">
        <f t="shared" si="35"/>
        <v>5635.587204530716</v>
      </c>
      <c r="R65" s="166">
        <f t="shared" si="35"/>
        <v>1.8000000000000005E-07</v>
      </c>
      <c r="S65" s="157">
        <f>S63+S64</f>
        <v>5635.587204530716</v>
      </c>
      <c r="T65" s="166">
        <f>T63+T64</f>
        <v>1.8000000000000005E-07</v>
      </c>
      <c r="U65" s="157">
        <f>U63+U64</f>
        <v>5635.587209330716</v>
      </c>
      <c r="V65" s="166">
        <f>V63+V64</f>
        <v>1.8000000000000005E-07</v>
      </c>
      <c r="W65" s="225">
        <f t="shared" si="35"/>
        <v>4109.6456596860235</v>
      </c>
      <c r="X65" s="226">
        <f t="shared" si="35"/>
        <v>1525.941549814693</v>
      </c>
      <c r="Y65" s="157">
        <f t="shared" si="35"/>
        <v>4109.6456596860235</v>
      </c>
      <c r="Z65" s="166">
        <f t="shared" si="35"/>
        <v>1.8000000000000005E-07</v>
      </c>
      <c r="AA65" s="157">
        <f t="shared" si="35"/>
        <v>1.4E-07</v>
      </c>
      <c r="AB65" s="166">
        <f t="shared" si="35"/>
        <v>1525.941549814693</v>
      </c>
      <c r="AC65" s="225">
        <f t="shared" si="35"/>
        <v>4109.6456596860235</v>
      </c>
      <c r="AD65" s="226">
        <f t="shared" si="35"/>
        <v>1.8000000000000005E-07</v>
      </c>
      <c r="AE65" s="157">
        <f t="shared" si="35"/>
        <v>2629.591623106249</v>
      </c>
      <c r="AF65" s="166">
        <f t="shared" si="35"/>
        <v>1.8000000000000005E-07</v>
      </c>
      <c r="AG65" s="157">
        <f t="shared" si="35"/>
        <v>1480.0540365797747</v>
      </c>
      <c r="AH65" s="166">
        <f t="shared" si="35"/>
        <v>1.8000000000000005E-07</v>
      </c>
    </row>
    <row r="66" spans="2:34" ht="15" customHeight="1">
      <c r="B66" s="251" t="s">
        <v>348</v>
      </c>
      <c r="C66" s="138" t="s">
        <v>349</v>
      </c>
      <c r="D66" s="129">
        <f t="shared" si="1"/>
        <v>45</v>
      </c>
      <c r="E66" s="139"/>
      <c r="F66" s="139"/>
      <c r="G66" s="139"/>
      <c r="H66" s="139"/>
      <c r="I66" s="139"/>
      <c r="J66" s="145"/>
      <c r="K66" s="167">
        <f>VLOOKUP(K$21,$X$4:$Z$15,2,0)</f>
        <v>3.3</v>
      </c>
      <c r="L66" s="168">
        <f>K66/0.101325</f>
        <v>32.56846780162842</v>
      </c>
      <c r="M66" s="167">
        <f>VLOOKUP(M$21,$X$4:$Z$15,2,0)</f>
        <v>4.1</v>
      </c>
      <c r="N66" s="168">
        <f>M66/0.101325</f>
        <v>40.463853935356525</v>
      </c>
      <c r="O66" s="167">
        <f>VLOOKUP(O$21,$X$4:$Z$15,2,0)</f>
        <v>2.8</v>
      </c>
      <c r="P66" s="168">
        <f>O66/0.101325</f>
        <v>27.63385146804836</v>
      </c>
      <c r="Q66" s="167">
        <f>VLOOKUP(Q$21,$X$4:$Z$15,2,0)</f>
        <v>2.6</v>
      </c>
      <c r="R66" s="168">
        <f>Q66/0.101325</f>
        <v>25.660004934616335</v>
      </c>
      <c r="S66" s="167">
        <f>VLOOKUP(S$21,$X$4:$Z$15,2,0)</f>
        <v>1.9</v>
      </c>
      <c r="T66" s="168">
        <f>S66/0.101325</f>
        <v>18.751542067604245</v>
      </c>
      <c r="U66" s="167">
        <f>VLOOKUP(U$21,$X$4:$Z$15,2,0)</f>
        <v>1.8</v>
      </c>
      <c r="V66" s="168">
        <f>U66/0.101325</f>
        <v>17.764618800888233</v>
      </c>
      <c r="W66" s="167">
        <f>VLOOKUP(W$21,$X$4:$Z$15,2,0)</f>
        <v>1.7</v>
      </c>
      <c r="X66" s="168">
        <f>W66/0.101325</f>
        <v>16.777695534172217</v>
      </c>
      <c r="Y66" s="167">
        <f>VLOOKUP(Y$21,$X$4:$Z$15,2,0)</f>
        <v>1.7</v>
      </c>
      <c r="Z66" s="168">
        <f>Y66/0.101325</f>
        <v>16.777695534172217</v>
      </c>
      <c r="AA66" s="167">
        <f>VLOOKUP(AA$21,$X$4:$Z$15,2,0)</f>
        <v>1.7</v>
      </c>
      <c r="AB66" s="168">
        <f>AA66/0.101325</f>
        <v>16.777695534172217</v>
      </c>
      <c r="AC66" s="167">
        <f>VLOOKUP(AC$21,$X$4:$Z$15,2,0)</f>
        <v>1.6</v>
      </c>
      <c r="AD66" s="168">
        <f>AC66/0.101325</f>
        <v>15.790772267456207</v>
      </c>
      <c r="AE66" s="167">
        <f>VLOOKUP(AE$21,$X$4:$Z$15,2,0)</f>
        <v>1.6</v>
      </c>
      <c r="AF66" s="168">
        <f>AE66/0.101325</f>
        <v>15.790772267456207</v>
      </c>
      <c r="AG66" s="167">
        <f>VLOOKUP(AG$21,$X$4:$Z$15,2,0)</f>
        <v>0.03</v>
      </c>
      <c r="AH66" s="168">
        <f>AG66/0.101325</f>
        <v>0.29607698001480387</v>
      </c>
    </row>
    <row r="67" spans="2:34" ht="15" customHeight="1">
      <c r="B67" s="251" t="s">
        <v>350</v>
      </c>
      <c r="C67" s="44" t="s">
        <v>351</v>
      </c>
      <c r="D67" s="129">
        <f t="shared" si="1"/>
        <v>46</v>
      </c>
      <c r="E67" s="139"/>
      <c r="F67" s="139"/>
      <c r="G67" s="139"/>
      <c r="H67" s="139"/>
      <c r="I67" s="139"/>
      <c r="J67" s="145"/>
      <c r="K67" s="169"/>
      <c r="L67" s="170"/>
      <c r="M67" s="169"/>
      <c r="N67" s="170"/>
      <c r="O67" s="169"/>
      <c r="P67" s="170"/>
      <c r="Q67" s="169"/>
      <c r="R67" s="170"/>
      <c r="S67" s="169"/>
      <c r="T67" s="170"/>
      <c r="U67" s="169"/>
      <c r="V67" s="170"/>
      <c r="W67" s="169"/>
      <c r="X67" s="170"/>
      <c r="Y67" s="169"/>
      <c r="Z67" s="170"/>
      <c r="AA67" s="169"/>
      <c r="AB67" s="170"/>
      <c r="AC67" s="169"/>
      <c r="AD67" s="170"/>
      <c r="AE67" s="169"/>
      <c r="AF67" s="170"/>
      <c r="AG67" s="169"/>
      <c r="AH67" s="170"/>
    </row>
    <row r="68" spans="2:34" ht="15" customHeight="1">
      <c r="B68" s="251" t="s">
        <v>352</v>
      </c>
      <c r="C68" s="44" t="s">
        <v>353</v>
      </c>
      <c r="D68" s="129">
        <f t="shared" si="1"/>
        <v>47</v>
      </c>
      <c r="E68" s="137"/>
      <c r="F68" s="137"/>
      <c r="G68" s="137"/>
      <c r="H68" s="137"/>
      <c r="I68" s="137"/>
      <c r="J68" s="144"/>
      <c r="K68" s="171">
        <f>VLOOKUP(K$21,$X$4:$Z$15,3,0)</f>
        <v>25</v>
      </c>
      <c r="L68" s="172">
        <f>K68+273.15</f>
        <v>298.15</v>
      </c>
      <c r="M68" s="171">
        <f>VLOOKUP(M$21,$X$4:$Z$15,3,0)</f>
        <v>350</v>
      </c>
      <c r="N68" s="172">
        <f>M68+273.15</f>
        <v>623.15</v>
      </c>
      <c r="O68" s="171">
        <f>VLOOKUP(O$21,$X$4:$Z$15,3,0)</f>
        <v>560</v>
      </c>
      <c r="P68" s="172">
        <f>O68+273.15</f>
        <v>833.15</v>
      </c>
      <c r="Q68" s="171">
        <f>VLOOKUP(Q$21,$X$4:$Z$15,3,0)</f>
        <v>875</v>
      </c>
      <c r="R68" s="172">
        <f>Q68+273.15</f>
        <v>1148.15</v>
      </c>
      <c r="S68" s="171">
        <f>VLOOKUP(S$21,$X$4:$Z$15,3,0)</f>
        <v>360</v>
      </c>
      <c r="T68" s="172">
        <f>S68+273.15</f>
        <v>633.15</v>
      </c>
      <c r="U68" s="150">
        <f>U78</f>
        <v>434.8490323489853</v>
      </c>
      <c r="V68" s="172">
        <f>U68+273.15</f>
        <v>707.9990323489853</v>
      </c>
      <c r="W68" s="171">
        <f>VLOOKUP(W$21,$X$4:$Z$15,3,0)</f>
        <v>38</v>
      </c>
      <c r="X68" s="172">
        <f>W68+273.15</f>
        <v>311.15</v>
      </c>
      <c r="Y68" s="171">
        <f>VLOOKUP(Y$21,$X$4:$Z$15,3,0)</f>
        <v>38</v>
      </c>
      <c r="Z68" s="172">
        <f>Y68+273.15</f>
        <v>311.15</v>
      </c>
      <c r="AA68" s="171">
        <f>VLOOKUP(AA$21,$X$4:$Z$15,3,0)</f>
        <v>38</v>
      </c>
      <c r="AB68" s="172">
        <f>AA68+273.15</f>
        <v>311.15</v>
      </c>
      <c r="AC68" s="171">
        <f>VLOOKUP(AC$21,$X$4:$Z$15,3,0)</f>
        <v>38</v>
      </c>
      <c r="AD68" s="172">
        <f>AC68+273.15</f>
        <v>311.15</v>
      </c>
      <c r="AE68" s="171">
        <f>VLOOKUP(AE$21,$X$4:$Z$15,3,0)</f>
        <v>38</v>
      </c>
      <c r="AF68" s="172">
        <f>AE68+273.15</f>
        <v>311.15</v>
      </c>
      <c r="AG68" s="171">
        <f>VLOOKUP(AG$21,$X$4:$Z$15,3,0)</f>
        <v>38</v>
      </c>
      <c r="AH68" s="172">
        <f>AG68+273.15</f>
        <v>311.15</v>
      </c>
    </row>
    <row r="69" spans="1:34" ht="15" customHeight="1">
      <c r="A69" s="103" t="s">
        <v>394</v>
      </c>
      <c r="B69" s="251" t="s">
        <v>354</v>
      </c>
      <c r="C69" s="44" t="s">
        <v>353</v>
      </c>
      <c r="D69" s="129">
        <f t="shared" si="1"/>
        <v>48</v>
      </c>
      <c r="E69" s="137"/>
      <c r="F69" s="137"/>
      <c r="G69" s="137"/>
      <c r="H69" s="137"/>
      <c r="I69" s="137"/>
      <c r="J69" s="144"/>
      <c r="K69" s="173"/>
      <c r="L69" s="174"/>
      <c r="M69" s="173"/>
      <c r="N69" s="174"/>
      <c r="O69" s="173"/>
      <c r="P69" s="172"/>
      <c r="Q69" s="171">
        <v>10</v>
      </c>
      <c r="R69" s="172"/>
      <c r="S69" s="178"/>
      <c r="T69" s="172"/>
      <c r="U69" s="171">
        <v>20</v>
      </c>
      <c r="V69" s="172"/>
      <c r="W69" s="173"/>
      <c r="X69" s="172"/>
      <c r="Y69" s="173"/>
      <c r="Z69" s="172"/>
      <c r="AA69" s="173"/>
      <c r="AB69" s="172"/>
      <c r="AC69" s="173"/>
      <c r="AD69" s="172"/>
      <c r="AE69" s="173"/>
      <c r="AF69" s="172"/>
      <c r="AG69" s="173"/>
      <c r="AH69" s="172"/>
    </row>
    <row r="70" spans="2:34" ht="15" customHeight="1">
      <c r="B70" s="248" t="s">
        <v>355</v>
      </c>
      <c r="C70" s="44"/>
      <c r="D70" s="129">
        <f t="shared" si="1"/>
        <v>49</v>
      </c>
      <c r="E70" s="137"/>
      <c r="F70" s="137"/>
      <c r="G70" s="137"/>
      <c r="H70" s="137"/>
      <c r="I70" s="137"/>
      <c r="J70" s="144"/>
      <c r="K70" s="175" t="s">
        <v>337</v>
      </c>
      <c r="L70" s="149" t="s">
        <v>342</v>
      </c>
      <c r="M70" s="175" t="s">
        <v>337</v>
      </c>
      <c r="N70" s="149" t="s">
        <v>342</v>
      </c>
      <c r="O70" s="175" t="s">
        <v>337</v>
      </c>
      <c r="P70" s="149" t="s">
        <v>342</v>
      </c>
      <c r="Q70" s="175" t="s">
        <v>337</v>
      </c>
      <c r="R70" s="149" t="s">
        <v>342</v>
      </c>
      <c r="S70" s="175" t="s">
        <v>337</v>
      </c>
      <c r="T70" s="149" t="s">
        <v>342</v>
      </c>
      <c r="U70" s="175" t="s">
        <v>337</v>
      </c>
      <c r="V70" s="149" t="s">
        <v>342</v>
      </c>
      <c r="W70" s="175" t="s">
        <v>337</v>
      </c>
      <c r="X70" s="149" t="s">
        <v>342</v>
      </c>
      <c r="Y70" s="175" t="s">
        <v>337</v>
      </c>
      <c r="Z70" s="149" t="s">
        <v>342</v>
      </c>
      <c r="AA70" s="175" t="s">
        <v>337</v>
      </c>
      <c r="AB70" s="149" t="s">
        <v>342</v>
      </c>
      <c r="AC70" s="175" t="s">
        <v>337</v>
      </c>
      <c r="AD70" s="149" t="s">
        <v>342</v>
      </c>
      <c r="AE70" s="175" t="s">
        <v>337</v>
      </c>
      <c r="AF70" s="149" t="s">
        <v>342</v>
      </c>
      <c r="AG70" s="175" t="s">
        <v>337</v>
      </c>
      <c r="AH70" s="149" t="s">
        <v>342</v>
      </c>
    </row>
    <row r="71" spans="2:34" ht="15" customHeight="1">
      <c r="B71" s="251" t="s">
        <v>356</v>
      </c>
      <c r="C71" s="132">
        <v>12.011</v>
      </c>
      <c r="D71" s="129">
        <f t="shared" si="1"/>
        <v>50</v>
      </c>
      <c r="E71" s="135"/>
      <c r="F71" s="135"/>
      <c r="G71" s="135"/>
      <c r="H71" s="135"/>
      <c r="I71" s="135"/>
      <c r="J71" s="146"/>
      <c r="K71" s="176">
        <f>$E24*K24+$E25*K25+$E26*K26+$E27*K27+$E28*K28+$E29*K29+$E30*K30+$E31*K31+$E32*K32+$E33*K33+$E34*K34+$E35*K35+$E36*K36+$E37*K37+$E38*K38+$E39*K39+$E40*K40+$E42*K42</f>
        <v>1000.0000023</v>
      </c>
      <c r="L71" s="177">
        <f aca="true" t="shared" si="36" ref="L71:L76">K71*$C71</f>
        <v>12011.0000276253</v>
      </c>
      <c r="M71" s="176">
        <f>$E24*M24+$E25*M25+$E26*M26+$E27*M27+$E28*M28+$E29*M29+$E30*M30+$E31*M31+$E32*M32+$E33*M33+$E34*M34+$E35*M35+$E36*M36+$E37*M37+$E38*M38+$E39*M39+$E40*M40+$E42*M42</f>
        <v>2.4000000000000005E-17</v>
      </c>
      <c r="N71" s="177">
        <f aca="true" t="shared" si="37" ref="N71:N76">M71*$C71</f>
        <v>2.8826400000000004E-16</v>
      </c>
      <c r="O71" s="176">
        <f>$E24*O24+$E25*O25+$E26*O26+$E27*O27+$E28*O28+$E29*O29+$E30*O30+$E31*O31+$E32*O32+$E33*O33+$E34*O34+$E35*O35+$E36*O36+$E37*O37+$E38*O38+$E39*O39+$E40*O40+$E42*O42</f>
        <v>1000.0000023</v>
      </c>
      <c r="P71" s="177">
        <f aca="true" t="shared" si="38" ref="P71:P76">O71*$C71</f>
        <v>12011.0000276253</v>
      </c>
      <c r="Q71" s="176">
        <f>$E24*Q24+$E25*Q25+$E26*Q26+$E27*Q27+$E28*Q28+$E29*Q29+$E30*Q30+$E31*Q31+$E32*Q32+$E33*Q33+$E34*Q34+$E35*Q35+$E36*Q36+$E37*Q37+$E38*Q38+$E39*Q39+$E40*Q40+$E42*Q42</f>
        <v>1000.0000044</v>
      </c>
      <c r="R71" s="177">
        <f aca="true" t="shared" si="39" ref="R71:R76">Q71*$C71</f>
        <v>12011.0000528484</v>
      </c>
      <c r="S71" s="176">
        <f>$E24*S24+$E25*S25+$E26*S26+$E27*S27+$E28*S28+$E29*S29+$E30*S30+$E31*S31+$E32*S32+$E33*S33+$E34*S34+$E35*S35+$E36*S36+$E37*S37+$E38*S38+$E39*S39+$E40*S40+$E42*S42</f>
        <v>1000.0000044</v>
      </c>
      <c r="T71" s="177">
        <f aca="true" t="shared" si="40" ref="T71:T76">S71*$C71</f>
        <v>12011.0000528484</v>
      </c>
      <c r="U71" s="176">
        <f>$E24*U24+$E25*U25+$E26*U26+$E27*U27+$E28*U28+$E29*U29+$E30*U30+$E31*U31+$E32*U32+$E33*U33+$E34*U34+$E35*U35+$E36*U36+$E37*U37+$E38*U38+$E39*U39+$E40*U40+$E42*U42</f>
        <v>1000.0000064999999</v>
      </c>
      <c r="V71" s="177">
        <f aca="true" t="shared" si="41" ref="V71:V76">U71*$C71</f>
        <v>12011.000078071498</v>
      </c>
      <c r="W71" s="176">
        <f>$E24*W24+$E25*W25+$E26*W26+$E27*W27+$E28*W28+$E29*W29+$E30*W30+$E31*W31+$E32*W32+$E33*W33+$E34*W34+$E35*W35+$E36*W36+$E37*W37+$E38*W38+$E39*W39+$E40*W40+$E42*W42</f>
        <v>1000.0000064999999</v>
      </c>
      <c r="X71" s="177">
        <f aca="true" t="shared" si="42" ref="X71:X76">W71*$C71</f>
        <v>12011.000078071498</v>
      </c>
      <c r="Y71" s="176">
        <f>$E24*Y24+$E25*Y25+$E26*Y26+$E27*Y27+$E28*Y28+$E29*Y29+$E30*Y30+$E31*Y31+$E32*Y32+$E33*Y33+$E34*Y34+$E35*Y35+$E36*Y36+$E37*Y37+$E38*Y38+$E39*Y39+$E40*Y40+$E42*Y42</f>
        <v>1000.0000064999999</v>
      </c>
      <c r="Z71" s="177">
        <f aca="true" t="shared" si="43" ref="Z71:Z76">Y71*$C71</f>
        <v>12011.000078071498</v>
      </c>
      <c r="AA71" s="176">
        <f>$E24*AA24+$E25*AA25+$E26*AA26+$E27*AA27+$E28*AA28+$E29*AA29+$E30*AA30+$E31*AA31+$E32*AA32+$E33*AA33+$E34*AA34+$E35*AA35+$E36*AA36+$E37*AA37+$E38*AA38+$E39*AA39+$E40*AA40+$E42*AA42</f>
        <v>2.4000000000000003E-07</v>
      </c>
      <c r="AB71" s="177">
        <f aca="true" t="shared" si="44" ref="AB71:AB76">AA71*$C71</f>
        <v>2.88264E-06</v>
      </c>
      <c r="AC71" s="176">
        <f>$E24*AC24+$E25*AC25+$E26*AC26+$E27*AC27+$E28*AC28+$E29*AC29+$E30*AC30+$E31*AC31+$E32*AC32+$E33*AC33+$E34*AC34+$E35*AC35+$E36*AC36+$E37*AC37+$E38*AC38+$E39*AC39+$E40*AC40+$E42*AC42</f>
        <v>1000.0000064999999</v>
      </c>
      <c r="AD71" s="177">
        <f aca="true" t="shared" si="45" ref="AD71:AD76">AC71*$C71</f>
        <v>12011.000078071498</v>
      </c>
      <c r="AE71" s="176">
        <f>$E24*AE24+$E25*AE25+$E26*AE26+$E27*AE27+$E28*AE28+$E29*AE29+$E30*AE30+$E31*AE31+$E32*AE32+$E33*AE33+$E34*AE34+$E35*AE35+$E36*AE36+$E37*AE37+$E38*AE38+$E39*AE39+$E40*AE40+$E42*AE42</f>
        <v>0.02629802622186252</v>
      </c>
      <c r="AF71" s="177">
        <f aca="true" t="shared" si="46" ref="AF71:AF76">AE71*$C71</f>
        <v>0.3158655929507907</v>
      </c>
      <c r="AG71" s="176">
        <f>$E24*AG24+$E25*AG25+$E26*AG26+$E27*AG27+$E28*AG28+$E29*AG29+$E30*AG30+$E31*AG31+$E32*AG32+$E33*AG33+$E34*AG34+$E35*AG35+$E36*AG36+$E37*AG37+$E38*AG38+$E39*AG39+$E40*AG40+$E42*AG42</f>
        <v>999.9737084737782</v>
      </c>
      <c r="AH71" s="177">
        <f aca="true" t="shared" si="47" ref="AH71:AH76">AG71*$C71</f>
        <v>12010.684212478549</v>
      </c>
    </row>
    <row r="72" spans="2:34" ht="15" customHeight="1">
      <c r="B72" s="251" t="s">
        <v>336</v>
      </c>
      <c r="C72" s="132">
        <v>2.016</v>
      </c>
      <c r="D72" s="129">
        <f t="shared" si="1"/>
        <v>51</v>
      </c>
      <c r="E72" s="135"/>
      <c r="F72" s="135"/>
      <c r="G72" s="135"/>
      <c r="H72" s="135"/>
      <c r="I72" s="135"/>
      <c r="J72" s="146"/>
      <c r="K72" s="176">
        <f>$F24*K24+$F25*K25+$F26*K26+$F27*K27+$F28*K28+$F29*K29+$F30*K30+$F31*K31+$F32*K32+$F33*K33+$F34*K34+$F35*K35+$F36*K36+$F37*K37+$F38*K38+$F39*K39+$F40*K40+$F42*K42</f>
        <v>2000.00000281</v>
      </c>
      <c r="L72" s="177">
        <f t="shared" si="36"/>
        <v>4032.00000566496</v>
      </c>
      <c r="M72" s="176">
        <f>$F24*M24+$F25*M25+$F26*M26+$F27*M27+$F28*M28+$F29*M29+$F30*M30+$F31*M31+$F32*M32+$F33*M33+$F34*M34+$F35*M35+$F36*M36+$F37*M37+$F38*M38+$F39*M39+$F40*M40+$F42*M42</f>
        <v>3000</v>
      </c>
      <c r="N72" s="177">
        <f t="shared" si="37"/>
        <v>6048</v>
      </c>
      <c r="O72" s="176">
        <f>$F24*O24+$F25*O25+$F26*O26+$F27*O27+$F28*O28+$F29*O29+$F30*O30+$F31*O31+$F32*O32+$F33*O33+$F34*O34+$F35*O35+$F36*O36+$F37*O37+$F38*O38+$F39*O39+$F40*O40+$F42*O42</f>
        <v>5000.00000281</v>
      </c>
      <c r="P72" s="177">
        <f t="shared" si="38"/>
        <v>10080.00000566496</v>
      </c>
      <c r="Q72" s="176">
        <f>$F24*Q24+$F25*Q25+$F26*Q26+$F27*Q27+$F28*Q28+$F29*Q29+$F30*Q30+$F31*Q31+$F32*Q32+$F33*Q33+$F34*Q34+$F35*Q35+$F36*Q36+$F37*Q37+$F38*Q38+$F39*Q39+$F40*Q40+$F42*Q42</f>
        <v>5000.000005510001</v>
      </c>
      <c r="R72" s="177">
        <f t="shared" si="39"/>
        <v>10080.000011108163</v>
      </c>
      <c r="S72" s="176">
        <f>$F24*S24+$F25*S25+$F26*S26+$F27*S27+$F28*S28+$F29*S29+$F30*S30+$F31*S31+$F32*S32+$F33*S33+$F34*S34+$F35*S35+$F36*S36+$F37*S37+$F38*S38+$F39*S39+$F40*S40+$F42*S42</f>
        <v>5000.00000581</v>
      </c>
      <c r="T72" s="177">
        <f t="shared" si="40"/>
        <v>10080.00001171296</v>
      </c>
      <c r="U72" s="176">
        <f>$F24*U24+$F25*U25+$F26*U26+$F27*U27+$F28*U28+$F29*U29+$F30*U30+$F31*U31+$F32*U32+$F33*U33+$F34*U34+$F35*U35+$F36*U36+$F37*U37+$F38*U38+$F39*U39+$F40*U40+$F42*U42</f>
        <v>5000.0000082100005</v>
      </c>
      <c r="V72" s="177">
        <f t="shared" si="41"/>
        <v>10080.000016551361</v>
      </c>
      <c r="W72" s="176">
        <f>$F24*W24+$F25*W25+$F26*W26+$F27*W27+$F28*W28+$F29*W29+$F30*W30+$F31*W31+$F32*W32+$F33*W33+$F34*W34+$F35*W35+$F36*W36+$F37*W37+$F38*W38+$F39*W39+$F40*W40+$F42*W42</f>
        <v>5000.0000082100005</v>
      </c>
      <c r="X72" s="177">
        <f t="shared" si="42"/>
        <v>10080.000016551361</v>
      </c>
      <c r="Y72" s="176">
        <f>$F24*Y24+$F25*Y25+$F26*Y26+$F27*Y27+$F28*Y28+$F29*Y29+$F30*Y30+$F31*Y31+$F32*Y32+$F33*Y33+$F34*Y34+$F35*Y35+$F36*Y36+$F37*Y37+$F38*Y38+$F39*Y39+$F40*Y40+$F42*Y42</f>
        <v>3474.058458565308</v>
      </c>
      <c r="Z72" s="177">
        <f t="shared" si="43"/>
        <v>7003.7018524676605</v>
      </c>
      <c r="AA72" s="176">
        <f>$F24*AA24+$F25*AA25+$F26*AA26+$F27*AA27+$F28*AA28+$F29*AA29+$F30*AA30+$F31*AA31+$F32*AA32+$F33*AA33+$F34*AA34+$F35*AA35+$F36*AA36+$F37*AA37+$F38*AA38+$F39*AA39+$F40*AA40+$F42*AA42</f>
        <v>1525.941549944693</v>
      </c>
      <c r="AB72" s="177">
        <f t="shared" si="44"/>
        <v>3076.298164688501</v>
      </c>
      <c r="AC72" s="176">
        <f>$F24*AC24+$F25*AC25+$F26*AC26+$F27*AC27+$F28*AC28+$F29*AC29+$F30*AC30+$F31*AC31+$F32*AC32+$F33*AC33+$F34*AC34+$F35*AC35+$F36*AC36+$F37*AC37+$F38*AC38+$F39*AC39+$F40*AC40+$F42*AC42</f>
        <v>3474.058458565308</v>
      </c>
      <c r="AD72" s="177">
        <f t="shared" si="45"/>
        <v>7003.7018524676605</v>
      </c>
      <c r="AE72" s="176">
        <f>$F24*AE24+$F25*AE25+$F26*AE26+$F27*AE27+$F28*AE28+$F29*AE29+$F30*AE30+$F31*AE31+$F32*AE32+$F33*AE33+$F34*AE34+$F35*AE35+$F36*AE36+$F37*AE37+$F38*AE38+$F39*AE39+$F40*AE40+$F42*AE42</f>
        <v>2629.5653290000278</v>
      </c>
      <c r="AF72" s="177">
        <f t="shared" si="46"/>
        <v>5301.203703264056</v>
      </c>
      <c r="AG72" s="176">
        <f>$F24*AG24+$F25*AG25+$F26*AG26+$F27*AG27+$F28*AG28+$F29*AG29+$F30*AG30+$F31*AG31+$F32*AG32+$F33*AG33+$F34*AG34+$F35*AG35+$F36*AG36+$F37*AG37+$F38*AG38+$F39*AG39+$F40*AG40+$F42*AG42</f>
        <v>844.4931295652801</v>
      </c>
      <c r="AH72" s="177">
        <f t="shared" si="47"/>
        <v>1702.4981492036047</v>
      </c>
    </row>
    <row r="73" spans="2:34" ht="15" customHeight="1">
      <c r="B73" s="251" t="s">
        <v>357</v>
      </c>
      <c r="C73" s="132">
        <v>15.9995</v>
      </c>
      <c r="D73" s="129">
        <f t="shared" si="1"/>
        <v>52</v>
      </c>
      <c r="E73" s="135"/>
      <c r="F73" s="135"/>
      <c r="G73" s="135"/>
      <c r="H73" s="135"/>
      <c r="I73" s="135"/>
      <c r="J73" s="146"/>
      <c r="K73" s="178">
        <f>$G24*K24+$G25*K25+$G26*K26+$G27*K27+$G28*K28+$G29*K29+$G30*K30+$G31*K31+$G32*K32+$G33*K33+$G34*K34+$G35*K35+$G36*K36+$G37*K37+$G38*K38+$G39*K39+$G40*K40+$G42*K42</f>
        <v>6.100000000000001E-07</v>
      </c>
      <c r="L73" s="177">
        <f t="shared" si="36"/>
        <v>9.759695E-06</v>
      </c>
      <c r="M73" s="178">
        <f>$G24*M24+$G25*M25+$G26*M26+$G27*M27+$G28*M28+$G29*M29+$G30*M30+$G31*M31+$G32*M32+$G33*M33+$G34*M34+$G35*M35+$G36*M36+$G37*M37+$G38*M38+$G39*M39+$G40*M40+$G42*M42</f>
        <v>3000</v>
      </c>
      <c r="N73" s="177">
        <f t="shared" si="37"/>
        <v>47998.5</v>
      </c>
      <c r="O73" s="178">
        <f>$G24*O24+$G25*O25+$G26*O26+$G27*O27+$G28*O28+$G29*O29+$G30*O30+$G31*O31+$G32*O32+$G33*O33+$G34*O34+$G35*O35+$G36*O36+$G37*O37+$G38*O38+$G39*O39+$G40*O40+$G42*O42</f>
        <v>3000.00000061</v>
      </c>
      <c r="P73" s="177">
        <f t="shared" si="38"/>
        <v>47998.50000975969</v>
      </c>
      <c r="Q73" s="178">
        <f>$G24*Q24+$G25*Q25+$G26*Q26+$G27*Q27+$G28*Q28+$G29*Q29+$G30*Q30+$G31*Q31+$G32*Q32+$G33*Q33+$G34*Q34+$G35*Q35+$G36*Q36+$G37*Q37+$G38*Q38+$G39*Q39+$G40*Q40+$G42*Q42</f>
        <v>3000.00000091</v>
      </c>
      <c r="R73" s="177">
        <f t="shared" si="39"/>
        <v>47998.50001455954</v>
      </c>
      <c r="S73" s="178">
        <f>$G24*S24+$G25*S25+$G26*S26+$G27*S27+$G28*S28+$G29*S29+$G30*S30+$G31*S31+$G32*S32+$G33*S33+$G34*S34+$G35*S35+$G36*S36+$G37*S37+$G38*S38+$G39*S39+$G40*S40+$G42*S42</f>
        <v>3000.00000121</v>
      </c>
      <c r="T73" s="177">
        <f t="shared" si="40"/>
        <v>47998.500019359395</v>
      </c>
      <c r="U73" s="178">
        <f>$G24*U24+$G25*U25+$G26*U26+$G27*U27+$G28*U28+$G29*U29+$G30*U30+$G31*U31+$G32*U32+$G33*U33+$G34*U34+$G35*U35+$G36*U36+$G37*U37+$G38*U38+$G39*U39+$G40*U40+$G42*U42</f>
        <v>3000.00000121</v>
      </c>
      <c r="V73" s="177">
        <f t="shared" si="41"/>
        <v>47998.500019359395</v>
      </c>
      <c r="W73" s="178">
        <f>$G24*W24+$G25*W25+$G26*W26+$G27*W27+$G28*W28+$G29*W29+$G30*W30+$G31*W31+$G32*W32+$G33*W33+$G34*W34+$G35*W35+$G36*W36+$G37*W37+$G38*W38+$G39*W39+$G40*W40+$G42*W42</f>
        <v>3000.00000121</v>
      </c>
      <c r="X73" s="177">
        <f t="shared" si="42"/>
        <v>47998.500019359395</v>
      </c>
      <c r="Y73" s="178">
        <f>$G24*Y24+$G25*Y25+$G26*Y26+$G27*Y27+$G28*Y28+$G29*Y29+$G30*Y30+$G31*Y31+$G32*Y32+$G33*Y33+$G34*Y34+$G35*Y35+$G36*Y36+$G37*Y37+$G38*Y38+$G39*Y39+$G40*Y40+$G42*Y42</f>
        <v>1474.058451565307</v>
      </c>
      <c r="Z73" s="177">
        <f t="shared" si="43"/>
        <v>23584.198195819128</v>
      </c>
      <c r="AA73" s="178">
        <f>$G24*AA24+$G25*AA25+$G26*AA26+$G27*AA27+$G28*AA28+$G29*AA29+$G30*AA30+$G31*AA31+$G32*AA32+$G33*AA33+$G34*AA34+$G35*AA35+$G36*AA36+$G37*AA37+$G38*AA38+$G39*AA39+$G40*AA40+$G42*AA42</f>
        <v>1525.941549704693</v>
      </c>
      <c r="AB73" s="177">
        <f t="shared" si="44"/>
        <v>24414.301824500235</v>
      </c>
      <c r="AC73" s="178">
        <f>$G24*AC24+$G25*AC25+$G26*AC26+$G27*AC27+$G28*AC28+$G29*AC29+$G30*AC30+$G31*AC31+$G32*AC32+$G33*AC33+$G34*AC34+$G35*AC35+$G36*AC36+$G37*AC37+$G38*AC38+$G39*AC39+$G40*AC40+$G42*AC42</f>
        <v>1474.058451565307</v>
      </c>
      <c r="AD73" s="177">
        <f t="shared" si="45"/>
        <v>23584.198195819128</v>
      </c>
      <c r="AE73" s="178">
        <f>$G24*AE24+$G25*AE25+$G26*AE26+$G27*AE27+$G28*AE28+$G29*AE29+$G30*AE30+$G31*AE31+$G32*AE32+$G33*AE33+$G34*AE34+$G35*AE35+$G36*AE36+$G37*AE37+$G38*AE38+$G39*AE39+$G40*AE40+$G42*AE42</f>
        <v>0.02868676406021364</v>
      </c>
      <c r="AF73" s="177">
        <f t="shared" si="46"/>
        <v>0.45897388158138813</v>
      </c>
      <c r="AG73" s="178">
        <f>$G24*AG24+$G25*AG25+$G26*AG26+$G27*AG27+$G28*AG28+$G29*AG29+$G30*AG30+$G31*AG31+$G32*AG32+$G33*AG33+$G34*AG34+$G35*AG35+$G36*AG36+$G37*AG37+$G38*AG38+$G39*AG39+$G40*AG40+$G42*AG42</f>
        <v>1474.029764801247</v>
      </c>
      <c r="AH73" s="177">
        <f t="shared" si="47"/>
        <v>23583.73922193755</v>
      </c>
    </row>
    <row r="74" spans="2:34" ht="15" customHeight="1">
      <c r="B74" s="251" t="s">
        <v>358</v>
      </c>
      <c r="C74" s="132">
        <v>14.0065</v>
      </c>
      <c r="D74" s="129">
        <f t="shared" si="1"/>
        <v>53</v>
      </c>
      <c r="E74" s="135"/>
      <c r="F74" s="135"/>
      <c r="G74" s="135"/>
      <c r="H74" s="135"/>
      <c r="I74" s="135"/>
      <c r="J74" s="146"/>
      <c r="K74" s="178">
        <f>$H24*K24+$H25*K25+$H26*K26+$H27*K27+$H28*K28+$H29*K29+$H30*K30+$H31*K31+$H32*K32+$H33*K33+$H34*K34+$H35*K35+$H36*K36+$H37*K37+$H38*K38+$H39*K39+$H40*K40+$H42*K42</f>
        <v>2.0000000000000002E-07</v>
      </c>
      <c r="L74" s="177">
        <f t="shared" si="36"/>
        <v>2.8013000000000006E-06</v>
      </c>
      <c r="M74" s="178">
        <f>$H24*M24+$H25*M25+$H26*M26+$H27*M27+$H28*M28+$H29*M29+$H30*M30+$H31*M31+$H32*M32+$H33*M33+$H34*M34+$H35*M35+$H36*M36+$H37*M37+$H38*M38+$H39*M39+$H40*M40+$H42*M42</f>
        <v>2E-18</v>
      </c>
      <c r="N74" s="177">
        <f t="shared" si="37"/>
        <v>2.8013000000000006E-17</v>
      </c>
      <c r="O74" s="178">
        <f>$H24*O24+$H25*O25+$H26*O26+$H27*O27+$H28*O28+$H29*O29+$H30*O30+$H31*O31+$H32*O32+$H33*O33+$H34*O34+$H35*O35+$H36*O36+$H37*O37+$H38*O38+$H39*O39+$H40*O40+$H42*O42</f>
        <v>2.0000000000200002E-07</v>
      </c>
      <c r="P74" s="177">
        <f t="shared" si="38"/>
        <v>2.8013000000280133E-06</v>
      </c>
      <c r="Q74" s="178">
        <f>$H24*Q24+$H25*Q25+$H26*Q26+$H27*Q27+$H28*Q28+$H29*Q29+$H30*Q30+$H31*Q31+$H32*Q32+$H33*Q33+$H34*Q34+$H35*Q35+$H36*Q36+$H37*Q37+$H38*Q38+$H39*Q39+$H40*Q40+$H42*Q42</f>
        <v>2.0000000000200002E-07</v>
      </c>
      <c r="R74" s="177">
        <f t="shared" si="39"/>
        <v>2.8013000000280133E-06</v>
      </c>
      <c r="S74" s="178">
        <f>$H24*S24+$H25*S25+$H26*S26+$H27*S27+$H28*S28+$H29*S29+$H30*S30+$H31*S31+$H32*S32+$H33*S33+$H34*S34+$H35*S35+$H36*S36+$H37*S37+$H38*S38+$H39*S39+$H40*S40+$H42*S42</f>
        <v>2.0000000000200002E-07</v>
      </c>
      <c r="T74" s="177">
        <f t="shared" si="40"/>
        <v>2.8013000000280133E-06</v>
      </c>
      <c r="U74" s="178">
        <f>$H24*U24+$H25*U25+$H26*U26+$H27*U27+$H28*U28+$H29*U29+$H30*U30+$H31*U31+$H32*U32+$H33*U33+$H34*U34+$H35*U35+$H36*U36+$H37*U37+$H38*U38+$H39*U39+$H40*U40+$H42*U42</f>
        <v>2.0000000000200002E-07</v>
      </c>
      <c r="V74" s="177">
        <f t="shared" si="41"/>
        <v>2.8013000000280133E-06</v>
      </c>
      <c r="W74" s="178">
        <f>$H24*W24+$H25*W25+$H26*W26+$H27*W27+$H28*W28+$H29*W29+$H30*W30+$H31*W31+$H32*W32+$H33*W33+$H34*W34+$H35*W35+$H36*W36+$H37*W37+$H38*W38+$H39*W39+$H40*W40+$H42*W42</f>
        <v>2.0000000000200002E-07</v>
      </c>
      <c r="X74" s="177">
        <f t="shared" si="42"/>
        <v>2.8013000000280133E-06</v>
      </c>
      <c r="Y74" s="178">
        <f>$H24*Y24+$H25*Y25+$H26*Y26+$H27*Y27+$H28*Y28+$H29*Y29+$H30*Y30+$H31*Y31+$H32*Y32+$H33*Y33+$H34*Y34+$H35*Y35+$H36*Y36+$H37*Y37+$H38*Y38+$H39*Y39+$H40*Y40+$H42*Y42</f>
        <v>2.0000000000200002E-07</v>
      </c>
      <c r="Z74" s="177">
        <f t="shared" si="43"/>
        <v>2.8013000000280133E-06</v>
      </c>
      <c r="AA74" s="178">
        <f>$H24*AA24+$H25*AA25+$H26*AA26+$H27*AA27+$H28*AA28+$H29*AA29+$H30*AA30+$H31*AA31+$H32*AA32+$H33*AA33+$H34*AA34+$H35*AA35+$H36*AA36+$H37*AA37+$H38*AA38+$H39*AA39+$H40*AA40+$H42*AA42</f>
        <v>2E-08</v>
      </c>
      <c r="AB74" s="177">
        <f t="shared" si="44"/>
        <v>2.8013E-07</v>
      </c>
      <c r="AC74" s="178">
        <f>$H24*AC24+$H25*AC25+$H26*AC26+$H27*AC27+$H28*AC28+$H29*AC29+$H30*AC30+$H31*AC31+$H32*AC32+$H33*AC33+$H34*AC34+$H35*AC35+$H36*AC36+$H37*AC37+$H38*AC38+$H39*AC39+$H40*AC40+$H42*AC42</f>
        <v>2.0000000000200002E-07</v>
      </c>
      <c r="AD74" s="177">
        <f t="shared" si="45"/>
        <v>2.8013000000280133E-06</v>
      </c>
      <c r="AE74" s="178">
        <f>$H24*AE24+$H25*AE25+$H26*AE26+$H27*AE27+$H28*AE28+$H29*AE29+$H30*AE30+$H31*AE31+$H32*AE32+$H33*AE33+$H34*AE34+$H35*AE35+$H36*AE36+$H37*AE37+$H38*AE38+$H39*AE39+$H40*AE40+$H42*AE42</f>
        <v>2.0000000000200002E-07</v>
      </c>
      <c r="AF74" s="177">
        <f t="shared" si="46"/>
        <v>2.8013000000280133E-06</v>
      </c>
      <c r="AG74" s="178">
        <f>$H24*AG24+$H25*AG25+$H26*AG26+$H27*AG27+$H28*AG28+$H29*AG29+$H30*AG30+$H31*AG31+$H32*AG32+$H33*AG33+$H34*AG34+$H35*AG35+$H36*AG36+$H37*AG37+$H38*AG38+$H39*AG39+$H40*AG40+$H42*AG42</f>
        <v>0</v>
      </c>
      <c r="AH74" s="177">
        <f t="shared" si="47"/>
        <v>0</v>
      </c>
    </row>
    <row r="75" spans="2:34" ht="15" customHeight="1">
      <c r="B75" s="251" t="s">
        <v>359</v>
      </c>
      <c r="C75" s="132">
        <v>32.066</v>
      </c>
      <c r="D75" s="129">
        <f t="shared" si="1"/>
        <v>54</v>
      </c>
      <c r="E75" s="135"/>
      <c r="F75" s="135"/>
      <c r="G75" s="135"/>
      <c r="H75" s="135"/>
      <c r="I75" s="135"/>
      <c r="J75" s="146"/>
      <c r="K75" s="150">
        <f>$I24*K24+$I25*K25+$I26*K26+$I27*K27+$I28*K28+$I29*K29+$I30*K30+$I31*K31+$I32*K32+$I33*K33+$I34*K34+$I35*K35+$I36*K36+$I37*K37+$I38*K38+$I39*K39+$I40*K40+$I42*K42</f>
        <v>0</v>
      </c>
      <c r="L75" s="177">
        <f t="shared" si="36"/>
        <v>0</v>
      </c>
      <c r="M75" s="150">
        <f>$I24*M24+$I25*M25+$I26*M26+$I27*M27+$I28*M28+$I29*M29+$I30*M30+$I31*M31+$I32*M32+$I33*M33+$I34*M34+$I35*M35+$I36*M36+$I37*M37+$I38*M38+$I39*M39+$I40*M40+$I42*M42</f>
        <v>0</v>
      </c>
      <c r="N75" s="177">
        <f t="shared" si="37"/>
        <v>0</v>
      </c>
      <c r="O75" s="150">
        <f>$I24*O24+$I25*O25+$I26*O26+$I27*O27+$I28*O28+$I29*O29+$I30*O30+$I31*O31+$I32*O32+$I33*O33+$I34*O34+$I35*O35+$I36*O36+$I37*O37+$I38*O38+$I39*O39+$I40*O40+$I42*O42</f>
        <v>0</v>
      </c>
      <c r="P75" s="177">
        <f t="shared" si="38"/>
        <v>0</v>
      </c>
      <c r="Q75" s="150">
        <f>$I24*Q24+$I25*Q25+$I26*Q26+$I27*Q27+$I28*Q28+$I29*Q29+$I30*Q30+$I31*Q31+$I32*Q32+$I33*Q33+$I34*Q34+$I35*Q35+$I36*Q36+$I37*Q37+$I38*Q38+$I39*Q39+$I40*Q40+$I42*Q42</f>
        <v>0</v>
      </c>
      <c r="R75" s="177">
        <f t="shared" si="39"/>
        <v>0</v>
      </c>
      <c r="S75" s="150">
        <f>$I24*S24+$I25*S25+$I26*S26+$I27*S27+$I28*S28+$I29*S29+$I30*S30+$I31*S31+$I32*S32+$I33*S33+$I34*S34+$I35*S35+$I36*S36+$I37*S37+$I38*S38+$I39*S39+$I40*S40+$I42*S42</f>
        <v>0</v>
      </c>
      <c r="T75" s="177">
        <f t="shared" si="40"/>
        <v>0</v>
      </c>
      <c r="U75" s="150">
        <f>$I24*U24+$I25*U25+$I26*U26+$I27*U27+$I28*U28+$I29*U29+$I30*U30+$I31*U31+$I32*U32+$I33*U33+$I34*U34+$I35*U35+$I36*U36+$I37*U37+$I38*U38+$I39*U39+$I40*U40+$I42*U42</f>
        <v>0</v>
      </c>
      <c r="V75" s="177">
        <f t="shared" si="41"/>
        <v>0</v>
      </c>
      <c r="W75" s="150">
        <f>$I24*W24+$I25*W25+$I26*W26+$I27*W27+$I28*W28+$I29*W29+$I30*W30+$I31*W31+$I32*W32+$I33*W33+$I34*W34+$I35*W35+$I36*W36+$I37*W37+$I38*W38+$I39*W39+$I40*W40+$I42*W42</f>
        <v>0</v>
      </c>
      <c r="X75" s="177">
        <f t="shared" si="42"/>
        <v>0</v>
      </c>
      <c r="Y75" s="150">
        <f>$I24*Y24+$I25*Y25+$I26*Y26+$I27*Y27+$I28*Y28+$I29*Y29+$I30*Y30+$I31*Y31+$I32*Y32+$I33*Y33+$I34*Y34+$I35*Y35+$I36*Y36+$I37*Y37+$I38*Y38+$I39*Y39+$I40*Y40+$I42*Y42</f>
        <v>0</v>
      </c>
      <c r="Z75" s="177">
        <f t="shared" si="43"/>
        <v>0</v>
      </c>
      <c r="AA75" s="150">
        <f>$I24*AA24+$I25*AA25+$I26*AA26+$I27*AA27+$I28*AA28+$I29*AA29+$I30*AA30+$I31*AA31+$I32*AA32+$I33*AA33+$I34*AA34+$I35*AA35+$I36*AA36+$I37*AA37+$I38*AA38+$I39*AA39+$I40*AA40+$I42*AA42</f>
        <v>0</v>
      </c>
      <c r="AB75" s="177">
        <f t="shared" si="44"/>
        <v>0</v>
      </c>
      <c r="AC75" s="150">
        <f>$I24*AC24+$I25*AC25+$I26*AC26+$I27*AC27+$I28*AC28+$I29*AC29+$I30*AC30+$I31*AC31+$I32*AC32+$I33*AC33+$I34*AC34+$I35*AC35+$I36*AC36+$I37*AC37+$I38*AC38+$I39*AC39+$I40*AC40+$I42*AC42</f>
        <v>0</v>
      </c>
      <c r="AD75" s="177">
        <f t="shared" si="45"/>
        <v>0</v>
      </c>
      <c r="AE75" s="150">
        <f>$I24*AE24+$I25*AE25+$I26*AE26+$I27*AE27+$I28*AE28+$I29*AE29+$I30*AE30+$I31*AE31+$I32*AE32+$I33*AE33+$I34*AE34+$I35*AE35+$I36*AE36+$I37*AE37+$I38*AE38+$I39*AE39+$I40*AE40+$I42*AE42</f>
        <v>0</v>
      </c>
      <c r="AF75" s="177">
        <f t="shared" si="46"/>
        <v>0</v>
      </c>
      <c r="AG75" s="150">
        <f>$I24*AG24+$I25*AG25+$I26*AG26+$I27*AG27+$I28*AG28+$I29*AG29+$I30*AG30+$I31*AG31+$I32*AG32+$I33*AG33+$I34*AG34+$I35*AG35+$I36*AG36+$I37*AG37+$I38*AG38+$I39*AG39+$I40*AG40+$I42*AG42</f>
        <v>0</v>
      </c>
      <c r="AH75" s="177">
        <f t="shared" si="47"/>
        <v>0</v>
      </c>
    </row>
    <row r="76" spans="2:34" ht="15" customHeight="1">
      <c r="B76" s="251" t="s">
        <v>360</v>
      </c>
      <c r="C76" s="132">
        <v>35.4525</v>
      </c>
      <c r="D76" s="129">
        <f t="shared" si="1"/>
        <v>55</v>
      </c>
      <c r="E76" s="135"/>
      <c r="F76" s="135"/>
      <c r="G76" s="135"/>
      <c r="H76" s="135"/>
      <c r="I76" s="135"/>
      <c r="J76" s="146"/>
      <c r="K76" s="150">
        <f>$J24*K24+$J25*K25+$J26*K26+$J27*K27+$J28*K28+$J29*K29+$J30*K30+$J31*K31+$J32*K32+$J33*K33+$J34*K34+$J35*K35+$J36*K36+$J37*K37+$J38*K38+$J39*K39+$J40*K40+$J42*K42</f>
        <v>0</v>
      </c>
      <c r="L76" s="177">
        <f t="shared" si="36"/>
        <v>0</v>
      </c>
      <c r="M76" s="150">
        <f>$J24*M24+$J25*M25+$J26*M26+$J27*M27+$J28*M28+$J29*M29+$J30*M30+$J31*M31+$J32*M32+$J33*M33+$J34*M34+$J35*M35+$J36*M36+$J37*M37+$J38*M38+$J39*M39+$J40*M40+$J42*M42</f>
        <v>0</v>
      </c>
      <c r="N76" s="177">
        <f t="shared" si="37"/>
        <v>0</v>
      </c>
      <c r="O76" s="150">
        <f>$J24*O24+$J25*O25+$J26*O26+$J27*O27+$J28*O28+$J29*O29+$J30*O30+$J31*O31+$J32*O32+$J33*O33+$J34*O34+$J35*O35+$J36*O36+$J37*O37+$J38*O38+$J39*O39+$J40*O40+$J42*O42</f>
        <v>0</v>
      </c>
      <c r="P76" s="177">
        <f t="shared" si="38"/>
        <v>0</v>
      </c>
      <c r="Q76" s="150">
        <f>$J24*Q24+$J25*Q25+$J26*Q26+$J27*Q27+$J28*Q28+$J29*Q29+$J30*Q30+$J31*Q31+$J32*Q32+$J33*Q33+$J34*Q34+$J35*Q35+$J36*Q36+$J37*Q37+$J38*Q38+$J39*Q39+$J40*Q40+$J42*Q42</f>
        <v>0</v>
      </c>
      <c r="R76" s="217">
        <f t="shared" si="39"/>
        <v>0</v>
      </c>
      <c r="S76" s="150">
        <f>$J24*S24+$J25*S25+$J26*S26+$J27*S27+$J28*S28+$J29*S29+$J30*S30+$J31*S31+$J32*S32+$J33*S33+$J34*S34+$J35*S35+$J36*S36+$J37*S37+$J38*S38+$J39*S39+$J40*S40+$J42*S42</f>
        <v>0</v>
      </c>
      <c r="T76" s="217">
        <f t="shared" si="40"/>
        <v>0</v>
      </c>
      <c r="U76" s="150">
        <f>$J24*U24+$J25*U25+$J26*U26+$J27*U27+$J28*U28+$J29*U29+$J30*U30+$J31*U31+$J32*U32+$J33*U33+$J34*U34+$J35*U35+$J36*U36+$J37*U37+$J38*U38+$J39*U39+$J40*U40+$J42*U42</f>
        <v>0</v>
      </c>
      <c r="V76" s="217">
        <f t="shared" si="41"/>
        <v>0</v>
      </c>
      <c r="W76" s="150">
        <f>$J24*W24+$J25*W25+$J26*W26+$J27*W27+$J28*W28+$J29*W29+$J30*W30+$J31*W31+$J32*W32+$J33*W33+$J34*W34+$J35*W35+$J36*W36+$J37*W37+$J38*W38+$J39*W39+$J40*W40+$J42*W42</f>
        <v>0</v>
      </c>
      <c r="X76" s="177">
        <f t="shared" si="42"/>
        <v>0</v>
      </c>
      <c r="Y76" s="150">
        <f>$J24*Y24+$J25*Y25+$J26*Y26+$J27*Y27+$J28*Y28+$J29*Y29+$J30*Y30+$J31*Y31+$J32*Y32+$J33*Y33+$J34*Y34+$J35*Y35+$J36*Y36+$J37*Y37+$J38*Y38+$J39*Y39+$J40*Y40+$J42*Y42</f>
        <v>0</v>
      </c>
      <c r="Z76" s="177">
        <f t="shared" si="43"/>
        <v>0</v>
      </c>
      <c r="AA76" s="150">
        <f>$J24*AA24+$J25*AA25+$J26*AA26+$J27*AA27+$J28*AA28+$J29*AA29+$J30*AA30+$J31*AA31+$J32*AA32+$J33*AA33+$J34*AA34+$J35*AA35+$J36*AA36+$J37*AA37+$J38*AA38+$J39*AA39+$J40*AA40+$J42*AA42</f>
        <v>0</v>
      </c>
      <c r="AB76" s="177">
        <f t="shared" si="44"/>
        <v>0</v>
      </c>
      <c r="AC76" s="150">
        <f>$J24*AC24+$J25*AC25+$J26*AC26+$J27*AC27+$J28*AC28+$J29*AC29+$J30*AC30+$J31*AC31+$J32*AC32+$J33*AC33+$J34*AC34+$J35*AC35+$J36*AC36+$J37*AC37+$J38*AC38+$J39*AC39+$J40*AC40+$J42*AC42</f>
        <v>0</v>
      </c>
      <c r="AD76" s="177">
        <f t="shared" si="45"/>
        <v>0</v>
      </c>
      <c r="AE76" s="150">
        <f>$J24*AE24+$J25*AE25+$J26*AE26+$J27*AE27+$J28*AE28+$J29*AE29+$J30*AE30+$J31*AE31+$J32*AE32+$J33*AE33+$J34*AE34+$J35*AE35+$J36*AE36+$J37*AE37+$J38*AE38+$J39*AE39+$J40*AE40+$J42*AE42</f>
        <v>0</v>
      </c>
      <c r="AF76" s="177">
        <f t="shared" si="46"/>
        <v>0</v>
      </c>
      <c r="AG76" s="150">
        <f>$J24*AG24+$J25*AG25+$J26*AG26+$J27*AG27+$J28*AG28+$J29*AG29+$J30*AG30+$J31*AG31+$J32*AG32+$J33*AG33+$J34*AG34+$J35*AG35+$J36*AG36+$J37*AG37+$J38*AG38+$J39*AG39+$J40*AG40+$J42*AG42</f>
        <v>0</v>
      </c>
      <c r="AH76" s="177">
        <f t="shared" si="47"/>
        <v>0</v>
      </c>
    </row>
    <row r="77" spans="1:34" ht="15" customHeight="1">
      <c r="A77" s="103" t="s">
        <v>414</v>
      </c>
      <c r="B77" s="248" t="s">
        <v>361</v>
      </c>
      <c r="C77" s="44" t="s">
        <v>371</v>
      </c>
      <c r="D77" s="129">
        <f t="shared" si="1"/>
        <v>56</v>
      </c>
      <c r="E77" s="135"/>
      <c r="F77" s="135"/>
      <c r="G77" s="135"/>
      <c r="H77" s="135"/>
      <c r="I77" s="135"/>
      <c r="J77" s="146"/>
      <c r="K77" s="179">
        <f>L200</f>
        <v>-74848.80296182228</v>
      </c>
      <c r="L77" s="177"/>
      <c r="M77" s="179">
        <f>N200</f>
        <v>-678644.342076358</v>
      </c>
      <c r="N77" s="177"/>
      <c r="O77" s="179">
        <f>P200</f>
        <v>-704135.3475699588</v>
      </c>
      <c r="P77" s="177">
        <f>K77+M77</f>
        <v>-753493.1450381803</v>
      </c>
      <c r="Q77" s="179">
        <f>R200</f>
        <v>-472787.61913344124</v>
      </c>
      <c r="R77" s="177">
        <f>Q77-O77</f>
        <v>231347.72843651753</v>
      </c>
      <c r="S77" s="179">
        <f>T200</f>
        <v>-577436.7752461785</v>
      </c>
      <c r="T77" s="177">
        <f>S77-Q77</f>
        <v>-104649.15611273726</v>
      </c>
      <c r="U77" s="179">
        <f>V200</f>
        <v>-577439.0930182853</v>
      </c>
      <c r="V77" s="177">
        <f>U77-S77</f>
        <v>-2.3177721068495885</v>
      </c>
      <c r="W77" s="179">
        <f>X200</f>
        <v>-723608.7706130457</v>
      </c>
      <c r="X77" s="177"/>
      <c r="Y77" s="179">
        <f>Z200</f>
        <v>-287448.8974781032</v>
      </c>
      <c r="Z77" s="177"/>
      <c r="AA77" s="179">
        <f>AB200</f>
        <v>-436159.87314268417</v>
      </c>
      <c r="AB77" s="177"/>
      <c r="AC77" s="179">
        <f>AD200</f>
        <v>-287449.52458657406</v>
      </c>
      <c r="AD77" s="177"/>
      <c r="AE77" s="179">
        <f>AF200</f>
        <v>983.9951188214915</v>
      </c>
      <c r="AF77" s="177"/>
      <c r="AG77" s="179">
        <f>AH200</f>
        <v>-288460.50206208305</v>
      </c>
      <c r="AH77" s="177"/>
    </row>
    <row r="78" spans="2:34" ht="15" customHeight="1">
      <c r="B78" s="248"/>
      <c r="C78" s="44"/>
      <c r="D78" s="129">
        <f t="shared" si="1"/>
        <v>57</v>
      </c>
      <c r="E78" s="140"/>
      <c r="F78" s="140"/>
      <c r="G78" s="140"/>
      <c r="H78" s="140"/>
      <c r="I78" s="140"/>
      <c r="J78" s="147"/>
      <c r="K78" s="180"/>
      <c r="L78" s="181"/>
      <c r="M78" s="180"/>
      <c r="N78" s="181"/>
      <c r="O78" s="180"/>
      <c r="P78" s="181"/>
      <c r="Q78" s="180"/>
      <c r="R78" s="218"/>
      <c r="S78" s="180"/>
      <c r="T78" s="218"/>
      <c r="U78" s="283">
        <v>434.8490323489853</v>
      </c>
      <c r="V78" s="218"/>
      <c r="W78" s="180"/>
      <c r="X78" s="181"/>
      <c r="Y78" s="180"/>
      <c r="Z78" s="181"/>
      <c r="AA78" s="180"/>
      <c r="AB78" s="181"/>
      <c r="AC78" s="180"/>
      <c r="AD78" s="181"/>
      <c r="AE78" s="180"/>
      <c r="AF78" s="181"/>
      <c r="AG78" s="180"/>
      <c r="AH78" s="181"/>
    </row>
    <row r="79" spans="1:34" ht="15" customHeight="1">
      <c r="A79" s="103" t="s">
        <v>395</v>
      </c>
      <c r="B79" s="248"/>
      <c r="C79" s="44"/>
      <c r="D79" s="129">
        <f t="shared" si="1"/>
        <v>58</v>
      </c>
      <c r="E79" s="140"/>
      <c r="F79" s="140"/>
      <c r="G79" s="140"/>
      <c r="H79" s="140"/>
      <c r="I79" s="140"/>
      <c r="J79" s="147"/>
      <c r="K79" s="180"/>
      <c r="L79" s="181"/>
      <c r="M79" s="180"/>
      <c r="N79" s="181"/>
      <c r="O79" s="180"/>
      <c r="P79" s="181"/>
      <c r="Q79" s="180"/>
      <c r="R79" s="181"/>
      <c r="S79" s="180"/>
      <c r="T79" s="181"/>
      <c r="U79" s="185">
        <f>S77/U77</f>
        <v>0.9999959861184757</v>
      </c>
      <c r="V79" s="181"/>
      <c r="W79" s="180"/>
      <c r="X79" s="181"/>
      <c r="Y79" s="180"/>
      <c r="Z79" s="181"/>
      <c r="AA79" s="180"/>
      <c r="AB79" s="181"/>
      <c r="AC79" s="180"/>
      <c r="AD79" s="181"/>
      <c r="AE79" s="180"/>
      <c r="AF79" s="181"/>
      <c r="AG79" s="180"/>
      <c r="AH79" s="181"/>
    </row>
    <row r="80" spans="2:34" ht="15" customHeight="1">
      <c r="B80" s="248"/>
      <c r="C80" s="44"/>
      <c r="D80" s="129">
        <f t="shared" si="1"/>
        <v>59</v>
      </c>
      <c r="E80" s="140"/>
      <c r="F80" s="140"/>
      <c r="G80" s="140"/>
      <c r="H80" s="140"/>
      <c r="I80" s="140"/>
      <c r="J80" s="147"/>
      <c r="K80" s="180"/>
      <c r="L80" s="181"/>
      <c r="M80" s="180"/>
      <c r="N80" s="181"/>
      <c r="O80" s="180"/>
      <c r="P80" s="181"/>
      <c r="Q80" s="180"/>
      <c r="R80" s="181"/>
      <c r="S80" s="180"/>
      <c r="T80" s="181"/>
      <c r="U80" s="180"/>
      <c r="V80" s="181"/>
      <c r="W80" s="180"/>
      <c r="X80" s="181"/>
      <c r="Y80" s="180"/>
      <c r="Z80" s="181"/>
      <c r="AA80" s="180"/>
      <c r="AB80" s="181"/>
      <c r="AC80" s="180"/>
      <c r="AD80" s="181"/>
      <c r="AE80" s="180"/>
      <c r="AF80" s="181"/>
      <c r="AG80" s="180"/>
      <c r="AH80" s="181"/>
    </row>
    <row r="81" spans="2:34" ht="15" customHeight="1">
      <c r="B81" s="248" t="s">
        <v>128</v>
      </c>
      <c r="C81" s="44"/>
      <c r="D81" s="129">
        <f t="shared" si="1"/>
        <v>60</v>
      </c>
      <c r="E81" s="140"/>
      <c r="F81" s="140"/>
      <c r="G81" s="140"/>
      <c r="H81" s="140"/>
      <c r="I81" s="140"/>
      <c r="J81" s="147"/>
      <c r="K81" s="180"/>
      <c r="L81" s="181"/>
      <c r="M81" s="180"/>
      <c r="N81" s="181"/>
      <c r="O81" s="180"/>
      <c r="P81" s="181"/>
      <c r="Q81" s="180"/>
      <c r="R81" s="181"/>
      <c r="S81" s="180"/>
      <c r="T81" s="181"/>
      <c r="U81" s="180"/>
      <c r="V81" s="181"/>
      <c r="W81" s="180"/>
      <c r="X81" s="181"/>
      <c r="Y81" s="180"/>
      <c r="Z81" s="181"/>
      <c r="AA81" s="180"/>
      <c r="AB81" s="181"/>
      <c r="AC81" s="180"/>
      <c r="AD81" s="181"/>
      <c r="AE81" s="180"/>
      <c r="AF81" s="181"/>
      <c r="AG81" s="180"/>
      <c r="AH81" s="181"/>
    </row>
    <row r="82" spans="2:34" ht="15" customHeight="1">
      <c r="B82" s="251" t="s">
        <v>23</v>
      </c>
      <c r="C82" s="44" t="s">
        <v>129</v>
      </c>
      <c r="D82" s="129">
        <f t="shared" si="1"/>
        <v>61</v>
      </c>
      <c r="E82" s="137"/>
      <c r="F82" s="137"/>
      <c r="G82" s="137"/>
      <c r="H82" s="137"/>
      <c r="I82" s="137"/>
      <c r="J82" s="144"/>
      <c r="K82" s="182">
        <f>K$66*(K42-L105)/K106</f>
        <v>3.299999996007001E-11</v>
      </c>
      <c r="L82" s="183">
        <f>10^((29.8605+(-3152.2)/L83+(-7.3037)*LOG(L83)+(0.0000000024247)*L83+(0.000001809)*L83^2))*0.0001333224</f>
        <v>3.3000005740975105E-11</v>
      </c>
      <c r="M82" s="182">
        <f>M$66*(M42-N105)/M106</f>
        <v>4.1</v>
      </c>
      <c r="N82" s="183">
        <f>10^((29.8605+(-3152.2)/N83+(-7.3037)*LOG(N83)+(0.0000000024247)*N83+(0.000001809)*N83^2))*0.0001333224</f>
        <v>4.099999951685116</v>
      </c>
      <c r="O82" s="182">
        <f>O$66*(O42-P105)/O106</f>
        <v>2.09999999937175</v>
      </c>
      <c r="P82" s="183">
        <f>10^((29.8605+(-3152.2)/P83+(-7.3037)*LOG(P83)+(0.0000000024247)*P83+(0.000001809)*P83^2))*0.0001333224</f>
        <v>2.0999918115501743</v>
      </c>
      <c r="Q82" s="182">
        <f>Q$66*(Q42-R105)/Q106</f>
        <v>0.8704371820840668</v>
      </c>
      <c r="R82" s="183">
        <f>10^((29.8605+(-3152.2)/R83+(-7.3037)*LOG(R83)+(0.0000000024247)*R83+(0.000001809)*R83^2))*0.0001333224</f>
        <v>0.8704364947615679</v>
      </c>
      <c r="S82" s="182">
        <f>S$66*(S42-T105)/S106</f>
        <v>0.6360887099845104</v>
      </c>
      <c r="T82" s="183">
        <f>10^((29.8605+(-3152.2)/T83+(-7.3037)*LOG(T83)+(0.0000000024247)*T83+(0.000001809)*T83^2))*0.0001333224</f>
        <v>0.6360881381873189</v>
      </c>
      <c r="U82" s="182">
        <f>U$66*(U42-V105)/U106</f>
        <v>0.4925069180900599</v>
      </c>
      <c r="V82" s="183">
        <f>10^((29.8605+(-3152.2)/V83+(-7.3037)*LOG(V83)+(0.0000000024247)*V83+(0.000001809)*V83^2))*0.0001333224</f>
        <v>0.49250746246013183</v>
      </c>
      <c r="W82" s="182">
        <f>W$66*(W42-X105)/W106</f>
        <v>0.006634868836421598</v>
      </c>
      <c r="X82" s="183">
        <f>10^((29.8605+(-3152.2)/X83+(-7.3037)*LOG(X83)+(0.0000000024247)*X83+(0.000001809)*X83^2))*0.0001333224</f>
        <v>0.006634931210115101</v>
      </c>
      <c r="Y82" s="182">
        <f>Y$66*(Y42-Z105)/Y106</f>
        <v>0.006634868836421604</v>
      </c>
      <c r="Z82" s="183">
        <f>10^((29.8605+(-3152.2)/Z83+(-7.3037)*LOG(Z83)+(0.0000000024247)*Z83+(0.000001809)*Z83^2))*0.0001333224</f>
        <v>0.006634931210115154</v>
      </c>
      <c r="AA82" s="182">
        <f>AA$66*(AA42-AB105)/AA106</f>
        <v>0.006634305418290499</v>
      </c>
      <c r="AB82" s="183">
        <f>10^((29.8605+(-3152.2)/AB83+(-7.3037)*LOG(AB83)+(0.0000000024247)*AB83+(0.000001809)*AB83^2))*0.0001333224</f>
        <v>0.00663427420049311</v>
      </c>
      <c r="AC82" s="182">
        <f>AC$66*(AC42-AD105)/AC106</f>
        <v>0.006244582434279157</v>
      </c>
      <c r="AD82" s="183">
        <f>10^((29.8605+(-3152.2)/AD83+(-7.3037)*LOG(AD83)+(0.0000000024247)*AD83+(0.000001809)*AD83^2))*0.0001333224</f>
        <v>0.006244572357682457</v>
      </c>
      <c r="AE82" s="182">
        <f>AE$66*(AE42-AF105)/AE106</f>
        <v>6.0845949840301575E-12</v>
      </c>
      <c r="AF82" s="183">
        <f>10^((29.8605+(-3152.2)/AF83+(-7.3037)*LOG(AF83)+(0.0000000024247)*AF83+(0.000001809)*AF83^2))*0.0001333224</f>
        <v>6.084643852196252E-12</v>
      </c>
      <c r="AG82" s="182">
        <f>AG$66*(AG42-AH105)/AG106</f>
        <v>0.00032511086310855726</v>
      </c>
      <c r="AH82" s="183">
        <f>10^((29.8605+(-3152.2)/AH83+(-7.3037)*LOG(AH83)+(0.0000000024247)*AH83+(0.000001809)*AH83^2))*0.0001333224</f>
        <v>0.000325111760990124</v>
      </c>
    </row>
    <row r="83" spans="1:34" ht="15" customHeight="1">
      <c r="A83" s="103" t="s">
        <v>413</v>
      </c>
      <c r="B83" s="251" t="s">
        <v>396</v>
      </c>
      <c r="C83" s="44" t="s">
        <v>40</v>
      </c>
      <c r="D83" s="129">
        <f t="shared" si="1"/>
        <v>62</v>
      </c>
      <c r="E83" s="137"/>
      <c r="F83" s="137"/>
      <c r="G83" s="137"/>
      <c r="H83" s="137"/>
      <c r="I83" s="137"/>
      <c r="J83" s="144"/>
      <c r="K83" s="284">
        <v>-119.71444450323096</v>
      </c>
      <c r="L83" s="184">
        <f>K83+273.15</f>
        <v>153.435555496769</v>
      </c>
      <c r="M83" s="284">
        <v>251.87629779492278</v>
      </c>
      <c r="N83" s="184">
        <f>M83+273.15</f>
        <v>525.0262977949228</v>
      </c>
      <c r="O83" s="284">
        <v>214.94986451385708</v>
      </c>
      <c r="P83" s="184">
        <f>O83+273.15</f>
        <v>488.099864513857</v>
      </c>
      <c r="Q83" s="284">
        <v>174.02789609902314</v>
      </c>
      <c r="R83" s="184">
        <f>Q83+273.15</f>
        <v>447.1778960990231</v>
      </c>
      <c r="S83" s="284">
        <v>161.20902369516412</v>
      </c>
      <c r="T83" s="184">
        <f>S83+273.15</f>
        <v>434.35902369516407</v>
      </c>
      <c r="U83" s="284">
        <v>151.3442886163606</v>
      </c>
      <c r="V83" s="184">
        <f>U83+273.15</f>
        <v>424.49428861636056</v>
      </c>
      <c r="W83" s="284">
        <v>38.000173802562735</v>
      </c>
      <c r="X83" s="184">
        <f>W83+273.15</f>
        <v>311.15017380256273</v>
      </c>
      <c r="Y83" s="284">
        <v>38.00017380256289</v>
      </c>
      <c r="Z83" s="184">
        <f>Y83+273.15</f>
        <v>311.15017380256285</v>
      </c>
      <c r="AA83" s="284">
        <v>37.99834299263798</v>
      </c>
      <c r="AB83" s="184">
        <f>AA83+273.15</f>
        <v>311.14834299263794</v>
      </c>
      <c r="AC83" s="284">
        <v>36.883748553146795</v>
      </c>
      <c r="AD83" s="184">
        <f>AC83+273.15</f>
        <v>310.0337485531468</v>
      </c>
      <c r="AE83" s="284">
        <v>-125.88742212900173</v>
      </c>
      <c r="AF83" s="184">
        <f>AE83+273.15</f>
        <v>147.26257787099826</v>
      </c>
      <c r="AG83" s="284">
        <v>-8.346222702038812</v>
      </c>
      <c r="AH83" s="184">
        <f>AG83+273.15</f>
        <v>264.8037772979612</v>
      </c>
    </row>
    <row r="84" spans="1:34" ht="15" customHeight="1">
      <c r="A84" s="103" t="s">
        <v>397</v>
      </c>
      <c r="B84" s="248"/>
      <c r="C84" s="44"/>
      <c r="D84" s="129">
        <f t="shared" si="1"/>
        <v>63</v>
      </c>
      <c r="E84" s="137"/>
      <c r="F84" s="137"/>
      <c r="G84" s="137"/>
      <c r="H84" s="137"/>
      <c r="I84" s="137"/>
      <c r="J84" s="144"/>
      <c r="K84" s="185">
        <f>K82/L82</f>
        <v>0.9999998248210882</v>
      </c>
      <c r="L84" s="183">
        <f>10^((29.8605+(-3152.2)/L68+(-7.3037)*LOG(L68)+(0.0000000024247)*L68+(0.000001809)*L68^2))*0.0001333224</f>
        <v>0.0031706762032521264</v>
      </c>
      <c r="M84" s="185">
        <f>M82/N82</f>
        <v>1.0000000117841181</v>
      </c>
      <c r="N84" s="183">
        <f>10^((29.8605+(-3152.2)/N68+(-7.3037)*LOG(N68)+(0.0000000024247)*N68+(0.000001809)*N68^2))*0.0001333224</f>
        <v>16.538991733599104</v>
      </c>
      <c r="O84" s="185">
        <f>O82/P82</f>
        <v>1.0000038989778584</v>
      </c>
      <c r="P84" s="183">
        <f>10^((29.8605+(-3152.2)/P68+(-7.3037)*LOG(P68)+(0.0000000024247)*P68+(0.000001809)*P68^2))*0.0001333224</f>
        <v>133.5193052877589</v>
      </c>
      <c r="Q84" s="185">
        <f>Q82/R82</f>
        <v>1.0000007896296894</v>
      </c>
      <c r="R84" s="183">
        <f>10^((29.8605+(-3152.2)/R68+(-7.3037)*LOG(R68)+(0.0000000024247)*R68+(0.000001809)*R68^2))*0.0001333224</f>
        <v>1885.1469954486424</v>
      </c>
      <c r="S84" s="185">
        <f>S82/T82</f>
        <v>1.0000008989276126</v>
      </c>
      <c r="T84" s="183">
        <f>10^((29.8605+(-3152.2)/T68+(-7.3037)*LOG(T68)+(0.0000000024247)*T68+(0.000001809)*T68^2))*0.0001333224</f>
        <v>18.64797698676519</v>
      </c>
      <c r="U84" s="185">
        <f>U82/V82</f>
        <v>0.9999988946968048</v>
      </c>
      <c r="V84" s="183">
        <f>10^((29.8605+(-3152.2)/V68+(-7.3037)*LOG(V68)+(0.0000000024247)*V68+(0.000001809)*V68^2))*0.0001333224</f>
        <v>42.086169113742734</v>
      </c>
      <c r="W84" s="185">
        <f>W82/X82</f>
        <v>0.9999905991951495</v>
      </c>
      <c r="X84" s="183">
        <f>10^((29.8605+(-3152.2)/X68+(-7.3037)*LOG(X68)+(0.0000000024247)*X68+(0.000001809)*X68^2))*0.0001333224</f>
        <v>0.006634868836421604</v>
      </c>
      <c r="Y84" s="185">
        <f>Y82/Z82</f>
        <v>0.9999905991951424</v>
      </c>
      <c r="Z84" s="183">
        <f>10^((29.8605+(-3152.2)/Z68+(-7.3037)*LOG(Z68)+(0.0000000024247)*Z68+(0.000001809)*Z68^2))*0.0001333224</f>
        <v>0.006634868836421604</v>
      </c>
      <c r="AA84" s="185">
        <f>AA82/AB82</f>
        <v>1.000004705533182</v>
      </c>
      <c r="AB84" s="183">
        <f>10^((29.8605+(-3152.2)/AB68+(-7.3037)*LOG(AB68)+(0.0000000024247)*AB68+(0.000001809)*AB68^2))*0.0001333224</f>
        <v>0.006634868836421604</v>
      </c>
      <c r="AC84" s="185">
        <f>AC82/AD82</f>
        <v>1.0000016136568084</v>
      </c>
      <c r="AD84" s="183">
        <f>10^((29.8605+(-3152.2)/AD68+(-7.3037)*LOG(AD68)+(0.0000000024247)*AD68+(0.000001809)*AD68^2))*0.0001333224</f>
        <v>0.006634868836421604</v>
      </c>
      <c r="AE84" s="185">
        <f>AE82/AF82</f>
        <v>0.9999919686069914</v>
      </c>
      <c r="AF84" s="183">
        <f>10^((29.8605+(-3152.2)/AF68+(-7.3037)*LOG(AF68)+(0.0000000024247)*AF68+(0.000001809)*AF68^2))*0.0001333224</f>
        <v>0.006634868836421604</v>
      </c>
      <c r="AG84" s="185">
        <f>AG82/AH82</f>
        <v>0.9999972382372019</v>
      </c>
      <c r="AH84" s="183">
        <f>10^((29.8605+(-3152.2)/AH68+(-7.3037)*LOG(AH68)+(0.0000000024247)*AH68+(0.000001809)*AH68^2))*0.0001333224</f>
        <v>0.006634868836421604</v>
      </c>
    </row>
    <row r="85" spans="2:34" ht="15" customHeight="1">
      <c r="B85" s="248"/>
      <c r="C85" s="44"/>
      <c r="D85" s="129">
        <f t="shared" si="1"/>
        <v>64</v>
      </c>
      <c r="E85" s="140"/>
      <c r="F85" s="140"/>
      <c r="G85" s="140"/>
      <c r="H85" s="140"/>
      <c r="I85" s="140"/>
      <c r="J85" s="147"/>
      <c r="K85" s="180"/>
      <c r="L85" s="172"/>
      <c r="M85" s="180"/>
      <c r="N85" s="172"/>
      <c r="O85" s="180"/>
      <c r="P85" s="172"/>
      <c r="Q85" s="180"/>
      <c r="R85" s="172"/>
      <c r="S85" s="180"/>
      <c r="T85" s="172"/>
      <c r="U85" s="180"/>
      <c r="V85" s="172"/>
      <c r="W85" s="180"/>
      <c r="X85" s="172"/>
      <c r="Y85" s="180"/>
      <c r="Z85" s="172"/>
      <c r="AA85" s="180"/>
      <c r="AB85" s="172"/>
      <c r="AC85" s="180"/>
      <c r="AD85" s="172"/>
      <c r="AE85" s="180"/>
      <c r="AF85" s="172"/>
      <c r="AG85" s="180"/>
      <c r="AH85" s="172"/>
    </row>
    <row r="86" spans="2:34" ht="15" customHeight="1">
      <c r="B86" s="253" t="s">
        <v>362</v>
      </c>
      <c r="C86" s="44"/>
      <c r="D86" s="45">
        <f t="shared" si="1"/>
        <v>65</v>
      </c>
      <c r="E86" s="44"/>
      <c r="F86" s="44"/>
      <c r="G86" s="44"/>
      <c r="H86" s="44"/>
      <c r="I86" s="44"/>
      <c r="J86" s="116"/>
      <c r="K86" s="148" t="s">
        <v>363</v>
      </c>
      <c r="L86" s="149" t="s">
        <v>364</v>
      </c>
      <c r="M86" s="148" t="s">
        <v>363</v>
      </c>
      <c r="N86" s="149" t="s">
        <v>364</v>
      </c>
      <c r="O86" s="148" t="s">
        <v>363</v>
      </c>
      <c r="P86" s="149" t="s">
        <v>364</v>
      </c>
      <c r="Q86" s="148" t="s">
        <v>363</v>
      </c>
      <c r="R86" s="149" t="s">
        <v>364</v>
      </c>
      <c r="S86" s="148" t="s">
        <v>363</v>
      </c>
      <c r="T86" s="149" t="s">
        <v>364</v>
      </c>
      <c r="U86" s="148" t="s">
        <v>363</v>
      </c>
      <c r="V86" s="149" t="s">
        <v>364</v>
      </c>
      <c r="W86" s="148" t="s">
        <v>363</v>
      </c>
      <c r="X86" s="149" t="s">
        <v>364</v>
      </c>
      <c r="Y86" s="148" t="s">
        <v>363</v>
      </c>
      <c r="Z86" s="149" t="s">
        <v>364</v>
      </c>
      <c r="AA86" s="148" t="s">
        <v>363</v>
      </c>
      <c r="AB86" s="149" t="s">
        <v>364</v>
      </c>
      <c r="AC86" s="148" t="s">
        <v>363</v>
      </c>
      <c r="AD86" s="149" t="s">
        <v>364</v>
      </c>
      <c r="AE86" s="148" t="s">
        <v>363</v>
      </c>
      <c r="AF86" s="149" t="s">
        <v>364</v>
      </c>
      <c r="AG86" s="148" t="s">
        <v>363</v>
      </c>
      <c r="AH86" s="149" t="s">
        <v>364</v>
      </c>
    </row>
    <row r="87" spans="2:34" ht="15" customHeight="1">
      <c r="B87" s="254" t="str">
        <f>B24</f>
        <v>CH4</v>
      </c>
      <c r="C87" s="137" t="s">
        <v>337</v>
      </c>
      <c r="D87" s="129">
        <f t="shared" si="1"/>
        <v>66</v>
      </c>
      <c r="E87" s="137"/>
      <c r="F87" s="137"/>
      <c r="G87" s="137"/>
      <c r="H87" s="137"/>
      <c r="I87" s="137"/>
      <c r="J87" s="144"/>
      <c r="K87" s="186">
        <f aca="true" t="shared" si="48" ref="K87:K99">K24</f>
        <v>1000</v>
      </c>
      <c r="L87" s="187">
        <f aca="true" t="shared" si="49" ref="L87:L99">K24-K87</f>
        <v>0</v>
      </c>
      <c r="M87" s="186">
        <f aca="true" t="shared" si="50" ref="M87:M99">M24</f>
        <v>1E-18</v>
      </c>
      <c r="N87" s="187">
        <f aca="true" t="shared" si="51" ref="N87:N99">M24-M87</f>
        <v>0</v>
      </c>
      <c r="O87" s="186">
        <f aca="true" t="shared" si="52" ref="O87:O99">O24</f>
        <v>1000</v>
      </c>
      <c r="P87" s="187">
        <f aca="true" t="shared" si="53" ref="P87:P99">O24-O87</f>
        <v>0</v>
      </c>
      <c r="Q87" s="186">
        <f aca="true" t="shared" si="54" ref="Q87:S99">Q24</f>
        <v>182.20640073964185</v>
      </c>
      <c r="R87" s="187">
        <f aca="true" t="shared" si="55" ref="R87:T99">Q24-Q87</f>
        <v>0</v>
      </c>
      <c r="S87" s="186">
        <f t="shared" si="54"/>
        <v>182.20640073964185</v>
      </c>
      <c r="T87" s="187">
        <f t="shared" si="55"/>
        <v>0</v>
      </c>
      <c r="U87" s="186">
        <f aca="true" t="shared" si="56" ref="U87:U99">U24</f>
        <v>182.20640073964185</v>
      </c>
      <c r="V87" s="187">
        <f aca="true" t="shared" si="57" ref="V87:V99">U24-U87</f>
        <v>0</v>
      </c>
      <c r="W87" s="186">
        <f aca="true" t="shared" si="58" ref="W87:W99">W24</f>
        <v>182.20640073964185</v>
      </c>
      <c r="X87" s="187">
        <f aca="true" t="shared" si="59" ref="X87:X99">W24-W87</f>
        <v>0</v>
      </c>
      <c r="Y87" s="186">
        <f aca="true" t="shared" si="60" ref="Y87:Y99">Y24</f>
        <v>182.20640073964185</v>
      </c>
      <c r="Z87" s="187">
        <f aca="true" t="shared" si="61" ref="Z87:Z99">Y24-Y87</f>
        <v>0</v>
      </c>
      <c r="AA87" s="186">
        <f aca="true" t="shared" si="62" ref="AA87:AA99">AA24</f>
        <v>1E-08</v>
      </c>
      <c r="AB87" s="187">
        <f aca="true" t="shared" si="63" ref="AB87:AB99">AA24-AA87</f>
        <v>0</v>
      </c>
      <c r="AC87" s="186">
        <f aca="true" t="shared" si="64" ref="AC87:AC99">AC24</f>
        <v>182.20640073964185</v>
      </c>
      <c r="AD87" s="187">
        <f aca="true" t="shared" si="65" ref="AD87:AD99">AC24-AC87</f>
        <v>0</v>
      </c>
      <c r="AE87" s="186">
        <f aca="true" t="shared" si="66" ref="AE87:AE99">AE24</f>
        <v>1E-08</v>
      </c>
      <c r="AF87" s="187">
        <f aca="true" t="shared" si="67" ref="AF87:AF99">AE24-AE87</f>
        <v>0</v>
      </c>
      <c r="AG87" s="186">
        <f aca="true" t="shared" si="68" ref="AG87:AG99">AG24</f>
        <v>182.20640072964184</v>
      </c>
      <c r="AH87" s="187">
        <f aca="true" t="shared" si="69" ref="AH87:AH99">AG24-AG87</f>
        <v>0</v>
      </c>
    </row>
    <row r="88" spans="2:34" ht="15" customHeight="1">
      <c r="B88" s="254" t="str">
        <f aca="true" t="shared" si="70" ref="B88:B106">B25</f>
        <v>C2H6</v>
      </c>
      <c r="C88" s="137" t="s">
        <v>337</v>
      </c>
      <c r="D88" s="129">
        <f aca="true" t="shared" si="71" ref="D88:D133">D87+1</f>
        <v>67</v>
      </c>
      <c r="E88" s="137"/>
      <c r="F88" s="137"/>
      <c r="G88" s="137"/>
      <c r="H88" s="137"/>
      <c r="I88" s="137"/>
      <c r="J88" s="144"/>
      <c r="K88" s="186">
        <f t="shared" si="48"/>
        <v>1.0000000000000001E-07</v>
      </c>
      <c r="L88" s="187">
        <f t="shared" si="49"/>
        <v>0</v>
      </c>
      <c r="M88" s="186">
        <f t="shared" si="50"/>
        <v>1E-18</v>
      </c>
      <c r="N88" s="187">
        <f t="shared" si="51"/>
        <v>0</v>
      </c>
      <c r="O88" s="186">
        <f t="shared" si="52"/>
        <v>1.0000000000100001E-07</v>
      </c>
      <c r="P88" s="187">
        <f t="shared" si="53"/>
        <v>0</v>
      </c>
      <c r="Q88" s="186">
        <f t="shared" si="54"/>
        <v>1.0000000000100001E-07</v>
      </c>
      <c r="R88" s="187">
        <f t="shared" si="55"/>
        <v>0</v>
      </c>
      <c r="S88" s="186">
        <f t="shared" si="54"/>
        <v>1.0000000000100001E-07</v>
      </c>
      <c r="T88" s="187">
        <f t="shared" si="55"/>
        <v>0</v>
      </c>
      <c r="U88" s="186">
        <f t="shared" si="56"/>
        <v>1.0000000000100001E-07</v>
      </c>
      <c r="V88" s="187">
        <f t="shared" si="57"/>
        <v>0</v>
      </c>
      <c r="W88" s="186">
        <f t="shared" si="58"/>
        <v>1.0000000000100001E-07</v>
      </c>
      <c r="X88" s="187">
        <f t="shared" si="59"/>
        <v>0</v>
      </c>
      <c r="Y88" s="186">
        <f t="shared" si="60"/>
        <v>1.0000000000100001E-07</v>
      </c>
      <c r="Z88" s="187">
        <f t="shared" si="61"/>
        <v>0</v>
      </c>
      <c r="AA88" s="186">
        <f t="shared" si="62"/>
        <v>1E-08</v>
      </c>
      <c r="AB88" s="187">
        <f t="shared" si="63"/>
        <v>0</v>
      </c>
      <c r="AC88" s="186">
        <f t="shared" si="64"/>
        <v>1.0000000000100001E-07</v>
      </c>
      <c r="AD88" s="187">
        <f t="shared" si="65"/>
        <v>0</v>
      </c>
      <c r="AE88" s="186">
        <f t="shared" si="66"/>
        <v>1.0000000000100001E-07</v>
      </c>
      <c r="AF88" s="187">
        <f t="shared" si="67"/>
        <v>0</v>
      </c>
      <c r="AG88" s="186">
        <f t="shared" si="68"/>
        <v>0</v>
      </c>
      <c r="AH88" s="187">
        <f t="shared" si="69"/>
        <v>0</v>
      </c>
    </row>
    <row r="89" spans="2:34" ht="15" customHeight="1">
      <c r="B89" s="254" t="str">
        <f t="shared" si="70"/>
        <v>C3H8</v>
      </c>
      <c r="C89" s="137" t="s">
        <v>337</v>
      </c>
      <c r="D89" s="129">
        <f t="shared" si="71"/>
        <v>68</v>
      </c>
      <c r="E89" s="137"/>
      <c r="F89" s="137"/>
      <c r="G89" s="137"/>
      <c r="H89" s="137"/>
      <c r="I89" s="137"/>
      <c r="J89" s="144"/>
      <c r="K89" s="186">
        <f t="shared" si="48"/>
        <v>1.0000000000000001E-07</v>
      </c>
      <c r="L89" s="187">
        <f t="shared" si="49"/>
        <v>0</v>
      </c>
      <c r="M89" s="186">
        <f t="shared" si="50"/>
        <v>1E-18</v>
      </c>
      <c r="N89" s="187">
        <f t="shared" si="51"/>
        <v>0</v>
      </c>
      <c r="O89" s="186">
        <f t="shared" si="52"/>
        <v>1.0000000000100001E-07</v>
      </c>
      <c r="P89" s="187">
        <f t="shared" si="53"/>
        <v>0</v>
      </c>
      <c r="Q89" s="186">
        <f t="shared" si="54"/>
        <v>1.0000000000100001E-07</v>
      </c>
      <c r="R89" s="187">
        <f t="shared" si="55"/>
        <v>0</v>
      </c>
      <c r="S89" s="186">
        <f t="shared" si="54"/>
        <v>1.0000000000100001E-07</v>
      </c>
      <c r="T89" s="187">
        <f t="shared" si="55"/>
        <v>0</v>
      </c>
      <c r="U89" s="186">
        <f t="shared" si="56"/>
        <v>1.0000000000100001E-07</v>
      </c>
      <c r="V89" s="187">
        <f t="shared" si="57"/>
        <v>0</v>
      </c>
      <c r="W89" s="186">
        <f t="shared" si="58"/>
        <v>1.0000000000100001E-07</v>
      </c>
      <c r="X89" s="187">
        <f t="shared" si="59"/>
        <v>0</v>
      </c>
      <c r="Y89" s="186">
        <f t="shared" si="60"/>
        <v>1.0000000000100001E-07</v>
      </c>
      <c r="Z89" s="187">
        <f t="shared" si="61"/>
        <v>0</v>
      </c>
      <c r="AA89" s="186">
        <f t="shared" si="62"/>
        <v>1E-08</v>
      </c>
      <c r="AB89" s="187">
        <f t="shared" si="63"/>
        <v>0</v>
      </c>
      <c r="AC89" s="186">
        <f t="shared" si="64"/>
        <v>1.0000000000100001E-07</v>
      </c>
      <c r="AD89" s="187">
        <f t="shared" si="65"/>
        <v>0</v>
      </c>
      <c r="AE89" s="186">
        <f t="shared" si="66"/>
        <v>1.0000000000100001E-07</v>
      </c>
      <c r="AF89" s="187">
        <f t="shared" si="67"/>
        <v>0</v>
      </c>
      <c r="AG89" s="186">
        <f t="shared" si="68"/>
        <v>0</v>
      </c>
      <c r="AH89" s="187">
        <f t="shared" si="69"/>
        <v>0</v>
      </c>
    </row>
    <row r="90" spans="2:34" ht="15" customHeight="1">
      <c r="B90" s="254" t="str">
        <f t="shared" si="70"/>
        <v>C4H10</v>
      </c>
      <c r="C90" s="137" t="s">
        <v>337</v>
      </c>
      <c r="D90" s="129">
        <f t="shared" si="71"/>
        <v>69</v>
      </c>
      <c r="E90" s="137"/>
      <c r="F90" s="137"/>
      <c r="G90" s="137"/>
      <c r="H90" s="137"/>
      <c r="I90" s="137"/>
      <c r="J90" s="144"/>
      <c r="K90" s="186">
        <f t="shared" si="48"/>
        <v>1.0000000000000001E-07</v>
      </c>
      <c r="L90" s="187">
        <f t="shared" si="49"/>
        <v>0</v>
      </c>
      <c r="M90" s="186">
        <f t="shared" si="50"/>
        <v>1E-18</v>
      </c>
      <c r="N90" s="187">
        <f t="shared" si="51"/>
        <v>0</v>
      </c>
      <c r="O90" s="186">
        <f t="shared" si="52"/>
        <v>1.0000000000100001E-07</v>
      </c>
      <c r="P90" s="187">
        <f t="shared" si="53"/>
        <v>0</v>
      </c>
      <c r="Q90" s="186">
        <f t="shared" si="54"/>
        <v>1.0000000000100001E-07</v>
      </c>
      <c r="R90" s="187">
        <f t="shared" si="55"/>
        <v>0</v>
      </c>
      <c r="S90" s="186">
        <f t="shared" si="54"/>
        <v>1.0000000000100001E-07</v>
      </c>
      <c r="T90" s="187">
        <f t="shared" si="55"/>
        <v>0</v>
      </c>
      <c r="U90" s="186">
        <f t="shared" si="56"/>
        <v>1.0000000000100001E-07</v>
      </c>
      <c r="V90" s="187">
        <f t="shared" si="57"/>
        <v>0</v>
      </c>
      <c r="W90" s="186">
        <f t="shared" si="58"/>
        <v>1.0000000000100001E-07</v>
      </c>
      <c r="X90" s="187">
        <f t="shared" si="59"/>
        <v>0</v>
      </c>
      <c r="Y90" s="186">
        <f t="shared" si="60"/>
        <v>1.0000000000100001E-07</v>
      </c>
      <c r="Z90" s="187">
        <f t="shared" si="61"/>
        <v>0</v>
      </c>
      <c r="AA90" s="186">
        <f t="shared" si="62"/>
        <v>1E-08</v>
      </c>
      <c r="AB90" s="187">
        <f t="shared" si="63"/>
        <v>0</v>
      </c>
      <c r="AC90" s="186">
        <f t="shared" si="64"/>
        <v>1.0000000000100001E-07</v>
      </c>
      <c r="AD90" s="187">
        <f t="shared" si="65"/>
        <v>0</v>
      </c>
      <c r="AE90" s="186">
        <f t="shared" si="66"/>
        <v>1.0000000000100001E-07</v>
      </c>
      <c r="AF90" s="187">
        <f t="shared" si="67"/>
        <v>0</v>
      </c>
      <c r="AG90" s="186">
        <f t="shared" si="68"/>
        <v>0</v>
      </c>
      <c r="AH90" s="187">
        <f t="shared" si="69"/>
        <v>0</v>
      </c>
    </row>
    <row r="91" spans="2:34" ht="15" customHeight="1">
      <c r="B91" s="254" t="str">
        <f t="shared" si="70"/>
        <v>C5H12</v>
      </c>
      <c r="C91" s="137" t="s">
        <v>337</v>
      </c>
      <c r="D91" s="129">
        <f t="shared" si="71"/>
        <v>70</v>
      </c>
      <c r="E91" s="137"/>
      <c r="F91" s="137"/>
      <c r="G91" s="137"/>
      <c r="H91" s="137"/>
      <c r="I91" s="137"/>
      <c r="J91" s="144"/>
      <c r="K91" s="186">
        <f t="shared" si="48"/>
        <v>1.0000000000000001E-07</v>
      </c>
      <c r="L91" s="187">
        <f t="shared" si="49"/>
        <v>0</v>
      </c>
      <c r="M91" s="186">
        <f t="shared" si="50"/>
        <v>1E-18</v>
      </c>
      <c r="N91" s="187">
        <f t="shared" si="51"/>
        <v>0</v>
      </c>
      <c r="O91" s="186">
        <f t="shared" si="52"/>
        <v>1.0000000000100001E-07</v>
      </c>
      <c r="P91" s="187">
        <f t="shared" si="53"/>
        <v>0</v>
      </c>
      <c r="Q91" s="186">
        <f t="shared" si="54"/>
        <v>1.0000000000100001E-07</v>
      </c>
      <c r="R91" s="187">
        <f t="shared" si="55"/>
        <v>0</v>
      </c>
      <c r="S91" s="186">
        <f t="shared" si="54"/>
        <v>1.0000000000100001E-07</v>
      </c>
      <c r="T91" s="187">
        <f t="shared" si="55"/>
        <v>0</v>
      </c>
      <c r="U91" s="186">
        <f t="shared" si="56"/>
        <v>1.0000000000100001E-07</v>
      </c>
      <c r="V91" s="187">
        <f t="shared" si="57"/>
        <v>0</v>
      </c>
      <c r="W91" s="186">
        <f t="shared" si="58"/>
        <v>1.0000000000100001E-07</v>
      </c>
      <c r="X91" s="187">
        <f t="shared" si="59"/>
        <v>0</v>
      </c>
      <c r="Y91" s="186">
        <f t="shared" si="60"/>
        <v>1.0000000000100001E-07</v>
      </c>
      <c r="Z91" s="187">
        <f t="shared" si="61"/>
        <v>0</v>
      </c>
      <c r="AA91" s="186">
        <f t="shared" si="62"/>
        <v>1E-08</v>
      </c>
      <c r="AB91" s="187">
        <f t="shared" si="63"/>
        <v>0</v>
      </c>
      <c r="AC91" s="186">
        <f t="shared" si="64"/>
        <v>1.0000000000100001E-07</v>
      </c>
      <c r="AD91" s="187">
        <f t="shared" si="65"/>
        <v>0</v>
      </c>
      <c r="AE91" s="186">
        <f t="shared" si="66"/>
        <v>1.0000000000100001E-07</v>
      </c>
      <c r="AF91" s="187">
        <f t="shared" si="67"/>
        <v>0</v>
      </c>
      <c r="AG91" s="186">
        <f t="shared" si="68"/>
        <v>0</v>
      </c>
      <c r="AH91" s="187">
        <f t="shared" si="69"/>
        <v>0</v>
      </c>
    </row>
    <row r="92" spans="2:34" ht="15" customHeight="1">
      <c r="B92" s="254" t="str">
        <f t="shared" si="70"/>
        <v>C6H14</v>
      </c>
      <c r="C92" s="137" t="s">
        <v>337</v>
      </c>
      <c r="D92" s="129">
        <f t="shared" si="71"/>
        <v>71</v>
      </c>
      <c r="E92" s="137"/>
      <c r="F92" s="137"/>
      <c r="G92" s="137"/>
      <c r="H92" s="137"/>
      <c r="I92" s="137"/>
      <c r="J92" s="144"/>
      <c r="K92" s="186">
        <f t="shared" si="48"/>
        <v>1.0000000000000001E-07</v>
      </c>
      <c r="L92" s="187">
        <f t="shared" si="49"/>
        <v>0</v>
      </c>
      <c r="M92" s="186">
        <f t="shared" si="50"/>
        <v>1E-18</v>
      </c>
      <c r="N92" s="187">
        <f t="shared" si="51"/>
        <v>0</v>
      </c>
      <c r="O92" s="186">
        <f t="shared" si="52"/>
        <v>1.0000000000100001E-07</v>
      </c>
      <c r="P92" s="187">
        <f t="shared" si="53"/>
        <v>0</v>
      </c>
      <c r="Q92" s="186">
        <f t="shared" si="54"/>
        <v>1.0000000000100001E-07</v>
      </c>
      <c r="R92" s="187">
        <f t="shared" si="55"/>
        <v>0</v>
      </c>
      <c r="S92" s="186">
        <f t="shared" si="54"/>
        <v>1.0000000000100001E-07</v>
      </c>
      <c r="T92" s="187">
        <f t="shared" si="55"/>
        <v>0</v>
      </c>
      <c r="U92" s="186">
        <f t="shared" si="56"/>
        <v>1.0000000000100001E-07</v>
      </c>
      <c r="V92" s="187">
        <f t="shared" si="57"/>
        <v>0</v>
      </c>
      <c r="W92" s="186">
        <f t="shared" si="58"/>
        <v>1.0000000000100001E-07</v>
      </c>
      <c r="X92" s="187">
        <f t="shared" si="59"/>
        <v>0</v>
      </c>
      <c r="Y92" s="186">
        <f t="shared" si="60"/>
        <v>1.0000000000100001E-07</v>
      </c>
      <c r="Z92" s="187">
        <f t="shared" si="61"/>
        <v>0</v>
      </c>
      <c r="AA92" s="186">
        <f t="shared" si="62"/>
        <v>1E-08</v>
      </c>
      <c r="AB92" s="187">
        <f t="shared" si="63"/>
        <v>0</v>
      </c>
      <c r="AC92" s="186">
        <f t="shared" si="64"/>
        <v>1.0000000000100001E-07</v>
      </c>
      <c r="AD92" s="187">
        <f t="shared" si="65"/>
        <v>0</v>
      </c>
      <c r="AE92" s="186">
        <f t="shared" si="66"/>
        <v>1.0000000000100001E-07</v>
      </c>
      <c r="AF92" s="187">
        <f t="shared" si="67"/>
        <v>0</v>
      </c>
      <c r="AG92" s="186">
        <f t="shared" si="68"/>
        <v>0</v>
      </c>
      <c r="AH92" s="187">
        <f t="shared" si="69"/>
        <v>0</v>
      </c>
    </row>
    <row r="93" spans="2:34" ht="15" customHeight="1">
      <c r="B93" s="254" t="str">
        <f t="shared" si="70"/>
        <v>H2</v>
      </c>
      <c r="C93" s="137" t="s">
        <v>337</v>
      </c>
      <c r="D93" s="129">
        <f t="shared" si="71"/>
        <v>72</v>
      </c>
      <c r="E93" s="137"/>
      <c r="F93" s="137"/>
      <c r="G93" s="137"/>
      <c r="H93" s="137"/>
      <c r="I93" s="137"/>
      <c r="J93" s="144"/>
      <c r="K93" s="186">
        <f t="shared" si="48"/>
        <v>1.0000000000000001E-07</v>
      </c>
      <c r="L93" s="187">
        <f t="shared" si="49"/>
        <v>0</v>
      </c>
      <c r="M93" s="186">
        <f t="shared" si="50"/>
        <v>1E-18</v>
      </c>
      <c r="N93" s="187">
        <f t="shared" si="51"/>
        <v>0</v>
      </c>
      <c r="O93" s="186">
        <f t="shared" si="52"/>
        <v>1.0000000000100001E-07</v>
      </c>
      <c r="P93" s="187">
        <f t="shared" si="53"/>
        <v>0</v>
      </c>
      <c r="Q93" s="186">
        <f t="shared" si="54"/>
        <v>2748.8854145227397</v>
      </c>
      <c r="R93" s="187">
        <f t="shared" si="55"/>
        <v>0</v>
      </c>
      <c r="S93" s="186">
        <f t="shared" si="54"/>
        <v>2748.8854145227397</v>
      </c>
      <c r="T93" s="187">
        <f t="shared" si="55"/>
        <v>0</v>
      </c>
      <c r="U93" s="186">
        <f t="shared" si="56"/>
        <v>3093.606266200032</v>
      </c>
      <c r="V93" s="187">
        <f t="shared" si="57"/>
        <v>0</v>
      </c>
      <c r="W93" s="186">
        <f t="shared" si="58"/>
        <v>3093.606266200032</v>
      </c>
      <c r="X93" s="187">
        <f t="shared" si="59"/>
        <v>0</v>
      </c>
      <c r="Y93" s="186">
        <f t="shared" si="60"/>
        <v>3093.606266200032</v>
      </c>
      <c r="Z93" s="187">
        <f t="shared" si="61"/>
        <v>0</v>
      </c>
      <c r="AA93" s="186">
        <f t="shared" si="62"/>
        <v>1E-08</v>
      </c>
      <c r="AB93" s="187">
        <f t="shared" si="63"/>
        <v>0</v>
      </c>
      <c r="AC93" s="186">
        <f t="shared" si="64"/>
        <v>3093.606266200032</v>
      </c>
      <c r="AD93" s="187">
        <f t="shared" si="65"/>
        <v>0</v>
      </c>
      <c r="AE93" s="186">
        <f t="shared" si="66"/>
        <v>2629.5653262700275</v>
      </c>
      <c r="AF93" s="187">
        <f t="shared" si="67"/>
        <v>0</v>
      </c>
      <c r="AG93" s="186">
        <f t="shared" si="68"/>
        <v>464.0409399300047</v>
      </c>
      <c r="AH93" s="187">
        <f t="shared" si="69"/>
        <v>0</v>
      </c>
    </row>
    <row r="94" spans="2:34" ht="15" customHeight="1">
      <c r="B94" s="254" t="str">
        <f t="shared" si="70"/>
        <v>CO</v>
      </c>
      <c r="C94" s="137" t="s">
        <v>337</v>
      </c>
      <c r="D94" s="129">
        <f t="shared" si="71"/>
        <v>73</v>
      </c>
      <c r="E94" s="137"/>
      <c r="F94" s="137"/>
      <c r="G94" s="137"/>
      <c r="H94" s="137"/>
      <c r="I94" s="137"/>
      <c r="J94" s="144"/>
      <c r="K94" s="186">
        <f t="shared" si="48"/>
        <v>1.0000000000000001E-07</v>
      </c>
      <c r="L94" s="187">
        <f t="shared" si="49"/>
        <v>0</v>
      </c>
      <c r="M94" s="186">
        <f t="shared" si="50"/>
        <v>1E-18</v>
      </c>
      <c r="N94" s="187">
        <f t="shared" si="51"/>
        <v>0</v>
      </c>
      <c r="O94" s="186">
        <f t="shared" si="52"/>
        <v>1.0000000000100001E-07</v>
      </c>
      <c r="P94" s="187">
        <f t="shared" si="53"/>
        <v>0</v>
      </c>
      <c r="Q94" s="186">
        <f t="shared" si="54"/>
        <v>522.2889893186933</v>
      </c>
      <c r="R94" s="187">
        <f t="shared" si="55"/>
        <v>0</v>
      </c>
      <c r="S94" s="186">
        <f t="shared" si="54"/>
        <v>522.2889893186933</v>
      </c>
      <c r="T94" s="187">
        <f t="shared" si="55"/>
        <v>0</v>
      </c>
      <c r="U94" s="186">
        <f t="shared" si="56"/>
        <v>177.56814424140111</v>
      </c>
      <c r="V94" s="187">
        <f t="shared" si="57"/>
        <v>0</v>
      </c>
      <c r="W94" s="186">
        <f t="shared" si="58"/>
        <v>177.56814424140111</v>
      </c>
      <c r="X94" s="187">
        <f t="shared" si="59"/>
        <v>0</v>
      </c>
      <c r="Y94" s="186">
        <f t="shared" si="60"/>
        <v>177.56814424140111</v>
      </c>
      <c r="Z94" s="187">
        <f t="shared" si="61"/>
        <v>0</v>
      </c>
      <c r="AA94" s="186">
        <f t="shared" si="62"/>
        <v>1E-08</v>
      </c>
      <c r="AB94" s="187">
        <f t="shared" si="63"/>
        <v>0</v>
      </c>
      <c r="AC94" s="186">
        <f t="shared" si="64"/>
        <v>177.56814424140111</v>
      </c>
      <c r="AD94" s="187">
        <f t="shared" si="65"/>
        <v>0</v>
      </c>
      <c r="AE94" s="186">
        <f t="shared" si="66"/>
        <v>0.023905378383511363</v>
      </c>
      <c r="AF94" s="187">
        <f t="shared" si="67"/>
        <v>0</v>
      </c>
      <c r="AG94" s="186">
        <f t="shared" si="68"/>
        <v>177.5442388630176</v>
      </c>
      <c r="AH94" s="187">
        <f t="shared" si="69"/>
        <v>0</v>
      </c>
    </row>
    <row r="95" spans="2:34" ht="15" customHeight="1">
      <c r="B95" s="254" t="str">
        <f t="shared" si="70"/>
        <v>CO2</v>
      </c>
      <c r="C95" s="137" t="s">
        <v>337</v>
      </c>
      <c r="D95" s="129">
        <f t="shared" si="71"/>
        <v>74</v>
      </c>
      <c r="E95" s="137"/>
      <c r="F95" s="137"/>
      <c r="G95" s="137"/>
      <c r="H95" s="137"/>
      <c r="I95" s="137"/>
      <c r="J95" s="144"/>
      <c r="K95" s="186">
        <f t="shared" si="48"/>
        <v>1.0000000000000001E-07</v>
      </c>
      <c r="L95" s="187">
        <f t="shared" si="49"/>
        <v>0</v>
      </c>
      <c r="M95" s="186">
        <f t="shared" si="50"/>
        <v>1E-18</v>
      </c>
      <c r="N95" s="187">
        <f t="shared" si="51"/>
        <v>0</v>
      </c>
      <c r="O95" s="186">
        <f t="shared" si="52"/>
        <v>1.0000000000100001E-07</v>
      </c>
      <c r="P95" s="187">
        <f t="shared" si="53"/>
        <v>0</v>
      </c>
      <c r="Q95" s="186">
        <f t="shared" si="54"/>
        <v>295.5046122416648</v>
      </c>
      <c r="R95" s="187">
        <f t="shared" si="55"/>
        <v>0</v>
      </c>
      <c r="S95" s="186">
        <f t="shared" si="54"/>
        <v>295.5046122416648</v>
      </c>
      <c r="T95" s="187">
        <f t="shared" si="55"/>
        <v>0</v>
      </c>
      <c r="U95" s="186">
        <f t="shared" si="56"/>
        <v>640.225459418957</v>
      </c>
      <c r="V95" s="187">
        <f t="shared" si="57"/>
        <v>0</v>
      </c>
      <c r="W95" s="186">
        <f t="shared" si="58"/>
        <v>640.225459418957</v>
      </c>
      <c r="X95" s="187">
        <f t="shared" si="59"/>
        <v>0</v>
      </c>
      <c r="Y95" s="186">
        <f t="shared" si="60"/>
        <v>640.225459418957</v>
      </c>
      <c r="Z95" s="187">
        <f t="shared" si="61"/>
        <v>0</v>
      </c>
      <c r="AA95" s="186">
        <f t="shared" si="62"/>
        <v>1E-08</v>
      </c>
      <c r="AB95" s="187">
        <f t="shared" si="63"/>
        <v>0</v>
      </c>
      <c r="AC95" s="186">
        <f t="shared" si="64"/>
        <v>640.225459418957</v>
      </c>
      <c r="AD95" s="187">
        <f t="shared" si="65"/>
        <v>0</v>
      </c>
      <c r="AE95" s="186">
        <f t="shared" si="66"/>
        <v>0.002390537838351136</v>
      </c>
      <c r="AF95" s="187">
        <f t="shared" si="67"/>
        <v>0</v>
      </c>
      <c r="AG95" s="186">
        <f t="shared" si="68"/>
        <v>640.2230688811187</v>
      </c>
      <c r="AH95" s="187">
        <f t="shared" si="69"/>
        <v>0</v>
      </c>
    </row>
    <row r="96" spans="2:34" ht="15" customHeight="1">
      <c r="B96" s="254" t="str">
        <f t="shared" si="70"/>
        <v>N2</v>
      </c>
      <c r="C96" s="137" t="s">
        <v>337</v>
      </c>
      <c r="D96" s="129">
        <f t="shared" si="71"/>
        <v>75</v>
      </c>
      <c r="E96" s="137"/>
      <c r="F96" s="137"/>
      <c r="G96" s="137"/>
      <c r="H96" s="137"/>
      <c r="I96" s="137"/>
      <c r="J96" s="144"/>
      <c r="K96" s="186">
        <f t="shared" si="48"/>
        <v>1.0000000000000001E-07</v>
      </c>
      <c r="L96" s="187">
        <f t="shared" si="49"/>
        <v>0</v>
      </c>
      <c r="M96" s="186">
        <f t="shared" si="50"/>
        <v>1E-18</v>
      </c>
      <c r="N96" s="187">
        <f t="shared" si="51"/>
        <v>0</v>
      </c>
      <c r="O96" s="186">
        <f t="shared" si="52"/>
        <v>1.0000000000100001E-07</v>
      </c>
      <c r="P96" s="187">
        <f t="shared" si="53"/>
        <v>0</v>
      </c>
      <c r="Q96" s="186">
        <f t="shared" si="54"/>
        <v>1.0000000000100001E-07</v>
      </c>
      <c r="R96" s="187">
        <f t="shared" si="55"/>
        <v>0</v>
      </c>
      <c r="S96" s="186">
        <f t="shared" si="54"/>
        <v>1.0000000000100001E-07</v>
      </c>
      <c r="T96" s="187">
        <f t="shared" si="55"/>
        <v>0</v>
      </c>
      <c r="U96" s="186">
        <f t="shared" si="56"/>
        <v>1.0000000000100001E-07</v>
      </c>
      <c r="V96" s="187">
        <f t="shared" si="57"/>
        <v>0</v>
      </c>
      <c r="W96" s="186">
        <f t="shared" si="58"/>
        <v>1.0000000000100001E-07</v>
      </c>
      <c r="X96" s="187">
        <f t="shared" si="59"/>
        <v>0</v>
      </c>
      <c r="Y96" s="186">
        <f t="shared" si="60"/>
        <v>1.0000000000100001E-07</v>
      </c>
      <c r="Z96" s="187">
        <f t="shared" si="61"/>
        <v>0</v>
      </c>
      <c r="AA96" s="186">
        <f t="shared" si="62"/>
        <v>1E-08</v>
      </c>
      <c r="AB96" s="187">
        <f t="shared" si="63"/>
        <v>0</v>
      </c>
      <c r="AC96" s="186">
        <f t="shared" si="64"/>
        <v>1.0000000000100001E-07</v>
      </c>
      <c r="AD96" s="187">
        <f t="shared" si="65"/>
        <v>0</v>
      </c>
      <c r="AE96" s="186">
        <f t="shared" si="66"/>
        <v>1.0000000000100001E-07</v>
      </c>
      <c r="AF96" s="187">
        <f t="shared" si="67"/>
        <v>0</v>
      </c>
      <c r="AG96" s="186">
        <f t="shared" si="68"/>
        <v>0</v>
      </c>
      <c r="AH96" s="187">
        <f t="shared" si="69"/>
        <v>0</v>
      </c>
    </row>
    <row r="97" spans="2:34" ht="15" customHeight="1">
      <c r="B97" s="254" t="str">
        <f t="shared" si="70"/>
        <v>O2</v>
      </c>
      <c r="C97" s="137" t="s">
        <v>337</v>
      </c>
      <c r="D97" s="129">
        <f t="shared" si="71"/>
        <v>76</v>
      </c>
      <c r="E97" s="137"/>
      <c r="F97" s="137"/>
      <c r="G97" s="137"/>
      <c r="H97" s="137"/>
      <c r="I97" s="137"/>
      <c r="J97" s="144"/>
      <c r="K97" s="186">
        <f t="shared" si="48"/>
        <v>1.0000000000000001E-07</v>
      </c>
      <c r="L97" s="187">
        <f t="shared" si="49"/>
        <v>0</v>
      </c>
      <c r="M97" s="186">
        <f t="shared" si="50"/>
        <v>1E-18</v>
      </c>
      <c r="N97" s="187">
        <f t="shared" si="51"/>
        <v>0</v>
      </c>
      <c r="O97" s="186">
        <f t="shared" si="52"/>
        <v>1.0000000000100001E-07</v>
      </c>
      <c r="P97" s="187">
        <f t="shared" si="53"/>
        <v>0</v>
      </c>
      <c r="Q97" s="186">
        <f t="shared" si="54"/>
        <v>1.0000000000100001E-07</v>
      </c>
      <c r="R97" s="187">
        <f t="shared" si="55"/>
        <v>0</v>
      </c>
      <c r="S97" s="186">
        <f t="shared" si="54"/>
        <v>1.0000000000100001E-07</v>
      </c>
      <c r="T97" s="187">
        <f t="shared" si="55"/>
        <v>0</v>
      </c>
      <c r="U97" s="186">
        <f t="shared" si="56"/>
        <v>1.0000000000100001E-07</v>
      </c>
      <c r="V97" s="187">
        <f t="shared" si="57"/>
        <v>0</v>
      </c>
      <c r="W97" s="186">
        <f t="shared" si="58"/>
        <v>1.0000000000100001E-07</v>
      </c>
      <c r="X97" s="187">
        <f t="shared" si="59"/>
        <v>0</v>
      </c>
      <c r="Y97" s="186">
        <f t="shared" si="60"/>
        <v>1.0000000000100001E-07</v>
      </c>
      <c r="Z97" s="187">
        <f t="shared" si="61"/>
        <v>0</v>
      </c>
      <c r="AA97" s="186">
        <f t="shared" si="62"/>
        <v>1E-08</v>
      </c>
      <c r="AB97" s="187">
        <f t="shared" si="63"/>
        <v>0</v>
      </c>
      <c r="AC97" s="186">
        <f t="shared" si="64"/>
        <v>1.0000000000100001E-07</v>
      </c>
      <c r="AD97" s="187">
        <f t="shared" si="65"/>
        <v>0</v>
      </c>
      <c r="AE97" s="186">
        <f t="shared" si="66"/>
        <v>1.0000000000100001E-07</v>
      </c>
      <c r="AF97" s="187">
        <f t="shared" si="67"/>
        <v>0</v>
      </c>
      <c r="AG97" s="186">
        <f t="shared" si="68"/>
        <v>0</v>
      </c>
      <c r="AH97" s="187">
        <f t="shared" si="69"/>
        <v>0</v>
      </c>
    </row>
    <row r="98" spans="2:34" ht="15" customHeight="1">
      <c r="B98" s="254" t="str">
        <f t="shared" si="70"/>
        <v>Ar</v>
      </c>
      <c r="C98" s="137" t="s">
        <v>337</v>
      </c>
      <c r="D98" s="129">
        <f t="shared" si="71"/>
        <v>77</v>
      </c>
      <c r="E98" s="137"/>
      <c r="F98" s="137"/>
      <c r="G98" s="137"/>
      <c r="H98" s="137"/>
      <c r="I98" s="137"/>
      <c r="J98" s="144"/>
      <c r="K98" s="186">
        <f t="shared" si="48"/>
        <v>1.0000000000000001E-07</v>
      </c>
      <c r="L98" s="187">
        <f t="shared" si="49"/>
        <v>0</v>
      </c>
      <c r="M98" s="186">
        <f t="shared" si="50"/>
        <v>1E-18</v>
      </c>
      <c r="N98" s="187">
        <f t="shared" si="51"/>
        <v>0</v>
      </c>
      <c r="O98" s="186">
        <f t="shared" si="52"/>
        <v>1.0000000000100001E-07</v>
      </c>
      <c r="P98" s="187">
        <f t="shared" si="53"/>
        <v>0</v>
      </c>
      <c r="Q98" s="186">
        <f t="shared" si="54"/>
        <v>1.0000000000100001E-07</v>
      </c>
      <c r="R98" s="187">
        <f t="shared" si="55"/>
        <v>0</v>
      </c>
      <c r="S98" s="186">
        <f t="shared" si="54"/>
        <v>1.0000000000100001E-07</v>
      </c>
      <c r="T98" s="187">
        <f t="shared" si="55"/>
        <v>0</v>
      </c>
      <c r="U98" s="186">
        <f t="shared" si="56"/>
        <v>1.0000000000100001E-07</v>
      </c>
      <c r="V98" s="187">
        <f t="shared" si="57"/>
        <v>0</v>
      </c>
      <c r="W98" s="186">
        <f t="shared" si="58"/>
        <v>1.0000000000100001E-07</v>
      </c>
      <c r="X98" s="187">
        <f t="shared" si="59"/>
        <v>0</v>
      </c>
      <c r="Y98" s="186">
        <f t="shared" si="60"/>
        <v>1.0000000000100001E-07</v>
      </c>
      <c r="Z98" s="187">
        <f t="shared" si="61"/>
        <v>0</v>
      </c>
      <c r="AA98" s="186">
        <f t="shared" si="62"/>
        <v>1E-08</v>
      </c>
      <c r="AB98" s="187">
        <f t="shared" si="63"/>
        <v>0</v>
      </c>
      <c r="AC98" s="186">
        <f t="shared" si="64"/>
        <v>1.0000000000100001E-07</v>
      </c>
      <c r="AD98" s="187">
        <f t="shared" si="65"/>
        <v>0</v>
      </c>
      <c r="AE98" s="186">
        <f t="shared" si="66"/>
        <v>1.0000000000100001E-07</v>
      </c>
      <c r="AF98" s="187">
        <f t="shared" si="67"/>
        <v>0</v>
      </c>
      <c r="AG98" s="186">
        <f t="shared" si="68"/>
        <v>0</v>
      </c>
      <c r="AH98" s="187">
        <f t="shared" si="69"/>
        <v>0</v>
      </c>
    </row>
    <row r="99" spans="2:34" ht="15" customHeight="1">
      <c r="B99" s="254" t="str">
        <f t="shared" si="70"/>
        <v>CH3OH</v>
      </c>
      <c r="C99" s="137" t="s">
        <v>337</v>
      </c>
      <c r="D99" s="129">
        <f t="shared" si="71"/>
        <v>78</v>
      </c>
      <c r="E99" s="137"/>
      <c r="F99" s="137"/>
      <c r="G99" s="137"/>
      <c r="H99" s="137"/>
      <c r="I99" s="137"/>
      <c r="J99" s="144"/>
      <c r="K99" s="186">
        <f t="shared" si="48"/>
        <v>1.0000000000000001E-07</v>
      </c>
      <c r="L99" s="187">
        <f t="shared" si="49"/>
        <v>0</v>
      </c>
      <c r="M99" s="186">
        <f t="shared" si="50"/>
        <v>1E-18</v>
      </c>
      <c r="N99" s="187">
        <f t="shared" si="51"/>
        <v>0</v>
      </c>
      <c r="O99" s="186">
        <f t="shared" si="52"/>
        <v>1.0000000000100001E-07</v>
      </c>
      <c r="P99" s="187">
        <f t="shared" si="53"/>
        <v>0</v>
      </c>
      <c r="Q99" s="186">
        <f t="shared" si="54"/>
        <v>1.0000000000100001E-07</v>
      </c>
      <c r="R99" s="187">
        <f t="shared" si="55"/>
        <v>0</v>
      </c>
      <c r="S99" s="186">
        <f t="shared" si="54"/>
        <v>1.0000000000100001E-07</v>
      </c>
      <c r="T99" s="187">
        <f t="shared" si="55"/>
        <v>0</v>
      </c>
      <c r="U99" s="186">
        <f t="shared" si="56"/>
        <v>1.0000000000100001E-07</v>
      </c>
      <c r="V99" s="187">
        <f t="shared" si="57"/>
        <v>0</v>
      </c>
      <c r="W99" s="186">
        <f t="shared" si="58"/>
        <v>1.0000000000100001E-07</v>
      </c>
      <c r="X99" s="187">
        <f t="shared" si="59"/>
        <v>0</v>
      </c>
      <c r="Y99" s="186">
        <f t="shared" si="60"/>
        <v>1.0000000000100001E-07</v>
      </c>
      <c r="Z99" s="187">
        <f t="shared" si="61"/>
        <v>0</v>
      </c>
      <c r="AA99" s="186">
        <f t="shared" si="62"/>
        <v>1E-08</v>
      </c>
      <c r="AB99" s="187">
        <f t="shared" si="63"/>
        <v>0</v>
      </c>
      <c r="AC99" s="186">
        <f t="shared" si="64"/>
        <v>1.0000000000100001E-07</v>
      </c>
      <c r="AD99" s="187">
        <f t="shared" si="65"/>
        <v>0</v>
      </c>
      <c r="AE99" s="186">
        <f t="shared" si="66"/>
        <v>1.0000000000100001E-07</v>
      </c>
      <c r="AF99" s="187">
        <f t="shared" si="67"/>
        <v>0</v>
      </c>
      <c r="AG99" s="186">
        <f t="shared" si="68"/>
        <v>0</v>
      </c>
      <c r="AH99" s="187">
        <f t="shared" si="69"/>
        <v>0</v>
      </c>
    </row>
    <row r="100" spans="2:34" ht="15" customHeight="1">
      <c r="B100" s="254">
        <f t="shared" si="70"/>
      </c>
      <c r="C100" s="137" t="s">
        <v>337</v>
      </c>
      <c r="D100" s="129">
        <f t="shared" si="71"/>
        <v>79</v>
      </c>
      <c r="E100" s="137"/>
      <c r="F100" s="137"/>
      <c r="G100" s="137"/>
      <c r="H100" s="137"/>
      <c r="I100" s="137"/>
      <c r="J100" s="144"/>
      <c r="K100" s="186"/>
      <c r="L100" s="187"/>
      <c r="M100" s="186"/>
      <c r="N100" s="187"/>
      <c r="O100" s="186"/>
      <c r="P100" s="187"/>
      <c r="Q100" s="186"/>
      <c r="R100" s="187"/>
      <c r="S100" s="186"/>
      <c r="T100" s="187"/>
      <c r="U100" s="186"/>
      <c r="V100" s="187"/>
      <c r="W100" s="186"/>
      <c r="X100" s="187"/>
      <c r="Y100" s="186"/>
      <c r="Z100" s="187"/>
      <c r="AA100" s="186"/>
      <c r="AB100" s="187"/>
      <c r="AC100" s="186"/>
      <c r="AD100" s="187"/>
      <c r="AE100" s="186"/>
      <c r="AF100" s="187"/>
      <c r="AG100" s="186"/>
      <c r="AH100" s="187"/>
    </row>
    <row r="101" spans="2:34" ht="15" customHeight="1">
      <c r="B101" s="254">
        <f t="shared" si="70"/>
      </c>
      <c r="C101" s="137" t="s">
        <v>337</v>
      </c>
      <c r="D101" s="129">
        <f t="shared" si="71"/>
        <v>80</v>
      </c>
      <c r="E101" s="137"/>
      <c r="F101" s="137"/>
      <c r="G101" s="137"/>
      <c r="H101" s="137"/>
      <c r="I101" s="137"/>
      <c r="J101" s="144"/>
      <c r="K101" s="186"/>
      <c r="L101" s="187"/>
      <c r="M101" s="186"/>
      <c r="N101" s="187"/>
      <c r="O101" s="186"/>
      <c r="P101" s="187"/>
      <c r="Q101" s="186"/>
      <c r="R101" s="187"/>
      <c r="S101" s="186"/>
      <c r="T101" s="187"/>
      <c r="U101" s="186"/>
      <c r="V101" s="187"/>
      <c r="W101" s="186"/>
      <c r="X101" s="187"/>
      <c r="Y101" s="186"/>
      <c r="Z101" s="187"/>
      <c r="AA101" s="186"/>
      <c r="AB101" s="187"/>
      <c r="AC101" s="186"/>
      <c r="AD101" s="187"/>
      <c r="AE101" s="186"/>
      <c r="AF101" s="187"/>
      <c r="AG101" s="186"/>
      <c r="AH101" s="187"/>
    </row>
    <row r="102" spans="2:34" ht="15" customHeight="1">
      <c r="B102" s="254">
        <f t="shared" si="70"/>
      </c>
      <c r="C102" s="137" t="s">
        <v>337</v>
      </c>
      <c r="D102" s="129">
        <f t="shared" si="71"/>
        <v>81</v>
      </c>
      <c r="E102" s="137"/>
      <c r="F102" s="137"/>
      <c r="G102" s="137"/>
      <c r="H102" s="137"/>
      <c r="I102" s="137"/>
      <c r="J102" s="144"/>
      <c r="K102" s="186"/>
      <c r="L102" s="187"/>
      <c r="M102" s="186"/>
      <c r="N102" s="187"/>
      <c r="O102" s="186"/>
      <c r="P102" s="187"/>
      <c r="Q102" s="186"/>
      <c r="R102" s="187"/>
      <c r="S102" s="186"/>
      <c r="T102" s="187"/>
      <c r="U102" s="186"/>
      <c r="V102" s="187"/>
      <c r="W102" s="186"/>
      <c r="X102" s="187"/>
      <c r="Y102" s="186"/>
      <c r="Z102" s="187"/>
      <c r="AA102" s="186"/>
      <c r="AB102" s="187"/>
      <c r="AC102" s="186"/>
      <c r="AD102" s="187"/>
      <c r="AE102" s="186"/>
      <c r="AF102" s="187"/>
      <c r="AG102" s="186"/>
      <c r="AH102" s="187"/>
    </row>
    <row r="103" spans="2:34" ht="15" customHeight="1">
      <c r="B103" s="254">
        <f t="shared" si="70"/>
      </c>
      <c r="C103" s="137" t="s">
        <v>337</v>
      </c>
      <c r="D103" s="129">
        <f t="shared" si="71"/>
        <v>82</v>
      </c>
      <c r="E103" s="137"/>
      <c r="F103" s="137"/>
      <c r="G103" s="137"/>
      <c r="H103" s="137"/>
      <c r="I103" s="137"/>
      <c r="J103" s="144"/>
      <c r="K103" s="186"/>
      <c r="L103" s="187"/>
      <c r="M103" s="186"/>
      <c r="N103" s="187"/>
      <c r="O103" s="186"/>
      <c r="P103" s="187"/>
      <c r="Q103" s="186"/>
      <c r="R103" s="187"/>
      <c r="S103" s="186"/>
      <c r="T103" s="187"/>
      <c r="U103" s="186"/>
      <c r="V103" s="187"/>
      <c r="W103" s="186"/>
      <c r="X103" s="187"/>
      <c r="Y103" s="186"/>
      <c r="Z103" s="187"/>
      <c r="AA103" s="186"/>
      <c r="AB103" s="187"/>
      <c r="AC103" s="186"/>
      <c r="AD103" s="187"/>
      <c r="AE103" s="186"/>
      <c r="AF103" s="187"/>
      <c r="AG103" s="186"/>
      <c r="AH103" s="187"/>
    </row>
    <row r="104" spans="2:34" ht="15" customHeight="1">
      <c r="B104" s="254" t="str">
        <f t="shared" si="70"/>
        <v>Dry total flow</v>
      </c>
      <c r="C104" s="137" t="s">
        <v>337</v>
      </c>
      <c r="D104" s="129">
        <f t="shared" si="71"/>
        <v>83</v>
      </c>
      <c r="E104" s="137"/>
      <c r="F104" s="137"/>
      <c r="G104" s="137"/>
      <c r="H104" s="137"/>
      <c r="I104" s="137"/>
      <c r="J104" s="144"/>
      <c r="K104" s="186"/>
      <c r="L104" s="187"/>
      <c r="M104" s="186"/>
      <c r="N104" s="187"/>
      <c r="O104" s="186"/>
      <c r="P104" s="187"/>
      <c r="Q104" s="186"/>
      <c r="R104" s="187"/>
      <c r="S104" s="186"/>
      <c r="T104" s="187"/>
      <c r="U104" s="186"/>
      <c r="V104" s="187"/>
      <c r="W104" s="186"/>
      <c r="X104" s="187"/>
      <c r="Y104" s="186"/>
      <c r="Z104" s="187"/>
      <c r="AA104" s="186"/>
      <c r="AB104" s="187"/>
      <c r="AC104" s="186"/>
      <c r="AD104" s="187"/>
      <c r="AE104" s="186"/>
      <c r="AF104" s="187"/>
      <c r="AG104" s="186"/>
      <c r="AH104" s="187"/>
    </row>
    <row r="105" spans="2:34" ht="15" customHeight="1">
      <c r="B105" s="254" t="str">
        <f t="shared" si="70"/>
        <v>H2O</v>
      </c>
      <c r="C105" s="137" t="s">
        <v>337</v>
      </c>
      <c r="D105" s="129">
        <f t="shared" si="71"/>
        <v>84</v>
      </c>
      <c r="E105" s="137"/>
      <c r="F105" s="137"/>
      <c r="G105" s="137"/>
      <c r="H105" s="137"/>
      <c r="I105" s="137"/>
      <c r="J105" s="144"/>
      <c r="K105" s="186">
        <f>IF(K66&lt;L84,K64,IF(L84/(K66-L84)*K63&gt;=K64,K64,L84/(K66-L84)*K63))</f>
        <v>1E-08</v>
      </c>
      <c r="L105" s="187">
        <f>K42-K105</f>
        <v>0</v>
      </c>
      <c r="M105" s="186">
        <f>IF(M66&lt;N84,M64,IF(N84/(M66-N84)*M63&gt;=M64,M64,N84/(M66-N84)*M63))</f>
        <v>3000</v>
      </c>
      <c r="N105" s="187">
        <f>M42-M105</f>
        <v>0</v>
      </c>
      <c r="O105" s="186">
        <f>IF(O66&lt;P84,O64,IF(P84/(O66-P84)*O63&gt;=O64,O64,P84/(O66-P84)*O63))</f>
        <v>3000.00000001</v>
      </c>
      <c r="P105" s="187">
        <f>O42-O105</f>
        <v>0</v>
      </c>
      <c r="Q105" s="186">
        <f>IF(Q66&lt;R84,Q64,IF(R84/(Q66-R84)*Q63&gt;=Q64,Q64,R84/(Q66-R84)*Q63))</f>
        <v>1886.701786807977</v>
      </c>
      <c r="R105" s="187">
        <f>Q42-Q105</f>
        <v>0</v>
      </c>
      <c r="S105" s="186">
        <f>IF(S66&lt;T84,S64,IF(T84/(S66-T84)*S63&gt;=S64,S64,T84/(S66-T84)*S63))</f>
        <v>1886.701786807977</v>
      </c>
      <c r="T105" s="187">
        <f>S42-S105</f>
        <v>3.000000106112566E-07</v>
      </c>
      <c r="U105" s="186">
        <f>IF(U66&lt;V84,U64,IF(V84/(U66-V84)*U63&gt;=U64,U64,V84/(U66-V84)*U63))</f>
        <v>1541.9809378306848</v>
      </c>
      <c r="V105" s="187">
        <f>U42-U105</f>
        <v>0</v>
      </c>
      <c r="W105" s="186">
        <f>IF(W66&lt;X84,W64,IF(X84/(W66-X84)*W63&gt;=W64,W64,X84/(W66-X84)*W63))</f>
        <v>16.039388185991825</v>
      </c>
      <c r="X105" s="187">
        <f>W42-W105</f>
        <v>1525.941549644693</v>
      </c>
      <c r="Y105" s="186">
        <f>IF(Y66&lt;Z84,Y64,IF(Z84/(Y66-Z84)*Y63&gt;=Y64,Y64,Z84/(Y66-Z84)*Y63))</f>
        <v>16.039388185991825</v>
      </c>
      <c r="Z105" s="187">
        <f>Y42-Y105</f>
        <v>0</v>
      </c>
      <c r="AA105" s="186">
        <f>IF(AA66&lt;AB84,AA64,IF(AB84/(AA66-AB84)*AA63&gt;=AA64,AA64,AB84/(AA66-AB84)*AA63))</f>
        <v>5.093602867221719E-10</v>
      </c>
      <c r="AB105" s="187">
        <f>AA42-AA105</f>
        <v>1525.9415496441836</v>
      </c>
      <c r="AC105" s="186">
        <f>IF(AC66&lt;AD84,AC64,IF(AD84/(AC66-AD84)*AC63&gt;=AC64,AC64,AD84/(AC66-AD84)*AC63))</f>
        <v>16.039388185991825</v>
      </c>
      <c r="AD105" s="187">
        <f>AC42-AC105</f>
        <v>0</v>
      </c>
      <c r="AE105" s="186">
        <f>IF(AE66&lt;AF84,AE64,IF(AF84/(AE66-AF84)*AE63&gt;=AE64,AE64,AF84/(AE66-AF84)*AE63))</f>
        <v>1E-08</v>
      </c>
      <c r="AF105" s="187">
        <f>AE42-AE105</f>
        <v>0</v>
      </c>
      <c r="AG105" s="186">
        <f>IF(AG66&lt;AH84,AG64,IF(AH84/(AG66-AH84)*AG63&gt;=AG64,AG64,AH84/(AG66-AH84)*AG63))</f>
        <v>16.039388175991824</v>
      </c>
      <c r="AH105" s="187">
        <f>AG42-AG105</f>
        <v>0</v>
      </c>
    </row>
    <row r="106" spans="2:34" ht="15" customHeight="1">
      <c r="B106" s="254" t="str">
        <f t="shared" si="70"/>
        <v>Wet total flow</v>
      </c>
      <c r="C106" s="137" t="s">
        <v>337</v>
      </c>
      <c r="D106" s="129">
        <f t="shared" si="71"/>
        <v>85</v>
      </c>
      <c r="E106" s="137"/>
      <c r="F106" s="137"/>
      <c r="G106" s="137"/>
      <c r="H106" s="137"/>
      <c r="I106" s="137"/>
      <c r="J106" s="144"/>
      <c r="K106" s="186">
        <f aca="true" t="shared" si="72" ref="K106:R106">SUM(K87:K105)</f>
        <v>1000.0000012099996</v>
      </c>
      <c r="L106" s="187">
        <f t="shared" si="72"/>
        <v>0</v>
      </c>
      <c r="M106" s="186">
        <f t="shared" si="72"/>
        <v>3000</v>
      </c>
      <c r="N106" s="187">
        <f t="shared" si="72"/>
        <v>0</v>
      </c>
      <c r="O106" s="186">
        <f t="shared" si="72"/>
        <v>4000.0000012099995</v>
      </c>
      <c r="P106" s="187">
        <f t="shared" si="72"/>
        <v>0</v>
      </c>
      <c r="Q106" s="186">
        <f t="shared" si="72"/>
        <v>5635.587204530716</v>
      </c>
      <c r="R106" s="187">
        <f t="shared" si="72"/>
        <v>0</v>
      </c>
      <c r="S106" s="186">
        <f>SUM(S87:S105)</f>
        <v>5635.587204530716</v>
      </c>
      <c r="T106" s="187">
        <f>SUM(T87:T105)</f>
        <v>3.000000106112566E-07</v>
      </c>
      <c r="U106" s="186">
        <f aca="true" t="shared" si="73" ref="U106:AH106">SUM(U87:U105)</f>
        <v>5635.587209330716</v>
      </c>
      <c r="V106" s="187">
        <f t="shared" si="73"/>
        <v>0</v>
      </c>
      <c r="W106" s="186">
        <f t="shared" si="73"/>
        <v>4109.6456596860235</v>
      </c>
      <c r="X106" s="187">
        <f t="shared" si="73"/>
        <v>1525.941549644693</v>
      </c>
      <c r="Y106" s="186">
        <f t="shared" si="73"/>
        <v>4109.6456596860235</v>
      </c>
      <c r="Z106" s="187">
        <f t="shared" si="73"/>
        <v>0</v>
      </c>
      <c r="AA106" s="186">
        <f t="shared" si="73"/>
        <v>1.3050936028672216E-07</v>
      </c>
      <c r="AB106" s="187">
        <f t="shared" si="73"/>
        <v>1525.9415496441836</v>
      </c>
      <c r="AC106" s="186">
        <f t="shared" si="73"/>
        <v>4109.6456596860235</v>
      </c>
      <c r="AD106" s="187">
        <f t="shared" si="73"/>
        <v>0</v>
      </c>
      <c r="AE106" s="186">
        <f t="shared" si="73"/>
        <v>2629.591623106249</v>
      </c>
      <c r="AF106" s="187">
        <f t="shared" si="73"/>
        <v>0</v>
      </c>
      <c r="AG106" s="186">
        <f t="shared" si="73"/>
        <v>1480.0540365797747</v>
      </c>
      <c r="AH106" s="187">
        <f t="shared" si="73"/>
        <v>0</v>
      </c>
    </row>
    <row r="107" spans="2:34" ht="15" customHeight="1">
      <c r="B107" s="255"/>
      <c r="C107" s="137"/>
      <c r="D107" s="129">
        <f t="shared" si="71"/>
        <v>86</v>
      </c>
      <c r="E107" s="137"/>
      <c r="F107" s="137"/>
      <c r="G107" s="137"/>
      <c r="H107" s="137"/>
      <c r="I107" s="137"/>
      <c r="J107" s="144"/>
      <c r="K107" s="188"/>
      <c r="L107" s="189"/>
      <c r="M107" s="188"/>
      <c r="N107" s="189"/>
      <c r="O107" s="188"/>
      <c r="P107" s="189"/>
      <c r="Q107" s="188"/>
      <c r="R107" s="189"/>
      <c r="S107" s="188"/>
      <c r="T107" s="189"/>
      <c r="U107" s="188"/>
      <c r="V107" s="189"/>
      <c r="W107" s="188"/>
      <c r="X107" s="189"/>
      <c r="Y107" s="188"/>
      <c r="Z107" s="189"/>
      <c r="AA107" s="188"/>
      <c r="AB107" s="189"/>
      <c r="AC107" s="188"/>
      <c r="AD107" s="189"/>
      <c r="AE107" s="188"/>
      <c r="AF107" s="189"/>
      <c r="AG107" s="188"/>
      <c r="AH107" s="189"/>
    </row>
    <row r="108" spans="1:34" ht="15" customHeight="1">
      <c r="A108" s="103" t="s">
        <v>400</v>
      </c>
      <c r="B108" s="256" t="s">
        <v>398</v>
      </c>
      <c r="C108" s="44"/>
      <c r="D108" s="45">
        <f t="shared" si="71"/>
        <v>87</v>
      </c>
      <c r="E108" s="44"/>
      <c r="F108" s="44"/>
      <c r="G108" s="44"/>
      <c r="H108" s="44"/>
      <c r="I108" s="44"/>
      <c r="J108" s="116"/>
      <c r="K108" s="148" t="s">
        <v>363</v>
      </c>
      <c r="L108" s="149" t="s">
        <v>364</v>
      </c>
      <c r="M108" s="148" t="s">
        <v>363</v>
      </c>
      <c r="N108" s="149" t="s">
        <v>364</v>
      </c>
      <c r="O108" s="148" t="s">
        <v>363</v>
      </c>
      <c r="P108" s="149" t="s">
        <v>364</v>
      </c>
      <c r="Q108" s="148" t="s">
        <v>363</v>
      </c>
      <c r="R108" s="149" t="s">
        <v>364</v>
      </c>
      <c r="S108" s="148" t="s">
        <v>363</v>
      </c>
      <c r="T108" s="149" t="s">
        <v>364</v>
      </c>
      <c r="U108" s="148" t="s">
        <v>363</v>
      </c>
      <c r="V108" s="149" t="s">
        <v>364</v>
      </c>
      <c r="W108" s="148" t="s">
        <v>363</v>
      </c>
      <c r="X108" s="149" t="s">
        <v>364</v>
      </c>
      <c r="Y108" s="148" t="s">
        <v>363</v>
      </c>
      <c r="Z108" s="149" t="s">
        <v>364</v>
      </c>
      <c r="AA108" s="148" t="s">
        <v>363</v>
      </c>
      <c r="AB108" s="149" t="s">
        <v>364</v>
      </c>
      <c r="AC108" s="148" t="s">
        <v>363</v>
      </c>
      <c r="AD108" s="149" t="s">
        <v>364</v>
      </c>
      <c r="AE108" s="148" t="s">
        <v>363</v>
      </c>
      <c r="AF108" s="149" t="s">
        <v>364</v>
      </c>
      <c r="AG108" s="148" t="s">
        <v>363</v>
      </c>
      <c r="AH108" s="149" t="s">
        <v>364</v>
      </c>
    </row>
    <row r="109" spans="2:34" ht="15" customHeight="1">
      <c r="B109" s="257"/>
      <c r="C109" s="137"/>
      <c r="D109" s="129">
        <f t="shared" si="71"/>
        <v>88</v>
      </c>
      <c r="E109" s="137"/>
      <c r="F109" s="137"/>
      <c r="G109" s="137"/>
      <c r="H109" s="137"/>
      <c r="I109" s="137"/>
      <c r="J109" s="144"/>
      <c r="K109" s="190"/>
      <c r="L109" s="191"/>
      <c r="M109" s="190"/>
      <c r="N109" s="191"/>
      <c r="O109" s="190"/>
      <c r="P109" s="191"/>
      <c r="Q109" s="190"/>
      <c r="R109" s="191"/>
      <c r="S109" s="190"/>
      <c r="T109" s="191"/>
      <c r="U109" s="190"/>
      <c r="V109" s="191"/>
      <c r="W109" s="190"/>
      <c r="X109" s="191"/>
      <c r="Y109" s="190"/>
      <c r="Z109" s="191"/>
      <c r="AA109" s="190"/>
      <c r="AB109" s="191"/>
      <c r="AC109" s="190"/>
      <c r="AD109" s="191"/>
      <c r="AE109" s="190"/>
      <c r="AF109" s="191"/>
      <c r="AG109" s="190"/>
      <c r="AH109" s="191"/>
    </row>
    <row r="110" spans="2:34" ht="15" customHeight="1">
      <c r="B110" s="254" t="str">
        <f aca="true" t="shared" si="74" ref="B110:B129">B24</f>
        <v>CH4</v>
      </c>
      <c r="C110" s="141" t="s">
        <v>365</v>
      </c>
      <c r="D110" s="129">
        <f t="shared" si="71"/>
        <v>89</v>
      </c>
      <c r="E110" s="137"/>
      <c r="F110" s="137"/>
      <c r="G110" s="137"/>
      <c r="H110" s="137"/>
      <c r="I110" s="137"/>
      <c r="J110" s="144"/>
      <c r="K110" s="192">
        <f aca="true" t="shared" si="75" ref="K110:K122">VLOOKUP($B110,GasHeatCapacity,2,0)*(L$68/1000)+VLOOKUP($B110,GasHeatCapacity,3,0)*(L$68/1000)^2/2+VLOOKUP($B110,GasHeatCapacity,4,0)*(L$68/1000)^3/3+VLOOKUP($B110,GasHeatCapacity,5,0)*(L$68/1000)^4/4-VLOOKUP($B110,GasHeatCapacity,6,0)/(L$68/1000)+VLOOKUP($B110,GasHeatCapacity,7,0)-VLOOKUP($B110,GasHeatCapacity,9,0)</f>
        <v>0.0011971112053572597</v>
      </c>
      <c r="L110" s="193"/>
      <c r="M110" s="192">
        <f aca="true" t="shared" si="76" ref="M110:M122">VLOOKUP($B110,GasHeatCapacity,2,0)*(N$68/1000)+VLOOKUP($B110,GasHeatCapacity,3,0)*(N$68/1000)^2/2+VLOOKUP($B110,GasHeatCapacity,4,0)*(N$68/1000)^3/3+VLOOKUP($B110,GasHeatCapacity,5,0)*(N$68/1000)^4/4-VLOOKUP($B110,GasHeatCapacity,6,0)/(N$68/1000)+VLOOKUP($B110,GasHeatCapacity,7,0)-VLOOKUP($B110,GasHeatCapacity,9,0)</f>
        <v>14.355286410140849</v>
      </c>
      <c r="N110" s="193"/>
      <c r="O110" s="192">
        <f aca="true" t="shared" si="77" ref="O110:O122">VLOOKUP($B110,GasHeatCapacity,2,0)*(P$68/1000)+VLOOKUP($B110,GasHeatCapacity,3,0)*(P$68/1000)^2/2+VLOOKUP($B110,GasHeatCapacity,4,0)*(P$68/1000)^3/3+VLOOKUP($B110,GasHeatCapacity,5,0)*(P$68/1000)^4/4-VLOOKUP($B110,GasHeatCapacity,6,0)/(P$68/1000)+VLOOKUP($B110,GasHeatCapacity,7,0)-VLOOKUP($B110,GasHeatCapacity,9,0)</f>
        <v>26.78747645382704</v>
      </c>
      <c r="P110" s="193"/>
      <c r="Q110" s="192">
        <f aca="true" t="shared" si="78" ref="Q110:S122">VLOOKUP($B110,GasHeatCapacity,2,0)*(R$68/1000)+VLOOKUP($B110,GasHeatCapacity,3,0)*(R$68/1000)^2/2+VLOOKUP($B110,GasHeatCapacity,4,0)*(R$68/1000)^3/3+VLOOKUP($B110,GasHeatCapacity,5,0)*(R$68/1000)^4/4-VLOOKUP($B110,GasHeatCapacity,6,0)/(R$68/1000)+VLOOKUP($B110,GasHeatCapacity,7,0)-VLOOKUP($B110,GasHeatCapacity,9,0)</f>
        <v>49.22542491596598</v>
      </c>
      <c r="R110" s="193"/>
      <c r="S110" s="192">
        <f t="shared" si="78"/>
        <v>14.893604793933306</v>
      </c>
      <c r="T110" s="193"/>
      <c r="U110" s="192">
        <f aca="true" t="shared" si="79" ref="U110:U122">VLOOKUP($B110,GasHeatCapacity,2,0)*(V$68/1000)+VLOOKUP($B110,GasHeatCapacity,3,0)*(V$68/1000)^2/2+VLOOKUP($B110,GasHeatCapacity,4,0)*(V$68/1000)^3/3+VLOOKUP($B110,GasHeatCapacity,5,0)*(V$68/1000)^4/4-VLOOKUP($B110,GasHeatCapacity,6,0)/(V$68/1000)+VLOOKUP($B110,GasHeatCapacity,7,0)-VLOOKUP($B110,GasHeatCapacity,9,0)</f>
        <v>19.09904626327979</v>
      </c>
      <c r="V110" s="193"/>
      <c r="W110" s="192">
        <f aca="true" t="shared" si="80" ref="W110:W122">VLOOKUP($B110,GasHeatCapacity,2,0)*(X$68/1000)+VLOOKUP($B110,GasHeatCapacity,3,0)*(X$68/1000)^2/2+VLOOKUP($B110,GasHeatCapacity,4,0)*(X$68/1000)^3/3+VLOOKUP($B110,GasHeatCapacity,5,0)*(X$68/1000)^4/4-VLOOKUP($B110,GasHeatCapacity,6,0)/(X$68/1000)+VLOOKUP($B110,GasHeatCapacity,7,0)-VLOOKUP($B110,GasHeatCapacity,9,0)</f>
        <v>0.4676094051409052</v>
      </c>
      <c r="X110" s="193"/>
      <c r="Y110" s="192">
        <f aca="true" t="shared" si="81" ref="Y110:Y122">VLOOKUP($B110,GasHeatCapacity,2,0)*(Z$68/1000)+VLOOKUP($B110,GasHeatCapacity,3,0)*(Z$68/1000)^2/2+VLOOKUP($B110,GasHeatCapacity,4,0)*(Z$68/1000)^3/3+VLOOKUP($B110,GasHeatCapacity,5,0)*(Z$68/1000)^4/4-VLOOKUP($B110,GasHeatCapacity,6,0)/(Z$68/1000)+VLOOKUP($B110,GasHeatCapacity,7,0)-VLOOKUP($B110,GasHeatCapacity,9,0)</f>
        <v>0.4676094051409052</v>
      </c>
      <c r="Z110" s="193"/>
      <c r="AA110" s="192">
        <f aca="true" t="shared" si="82" ref="AA110:AA122">VLOOKUP($B110,GasHeatCapacity,2,0)*(AB$68/1000)+VLOOKUP($B110,GasHeatCapacity,3,0)*(AB$68/1000)^2/2+VLOOKUP($B110,GasHeatCapacity,4,0)*(AB$68/1000)^3/3+VLOOKUP($B110,GasHeatCapacity,5,0)*(AB$68/1000)^4/4-VLOOKUP($B110,GasHeatCapacity,6,0)/(AB$68/1000)+VLOOKUP($B110,GasHeatCapacity,7,0)-VLOOKUP($B110,GasHeatCapacity,9,0)</f>
        <v>0.4676094051409052</v>
      </c>
      <c r="AB110" s="193"/>
      <c r="AC110" s="192">
        <f aca="true" t="shared" si="83" ref="AC110:AC122">VLOOKUP($B110,GasHeatCapacity,2,0)*(AD$68/1000)+VLOOKUP($B110,GasHeatCapacity,3,0)*(AD$68/1000)^2/2+VLOOKUP($B110,GasHeatCapacity,4,0)*(AD$68/1000)^3/3+VLOOKUP($B110,GasHeatCapacity,5,0)*(AD$68/1000)^4/4-VLOOKUP($B110,GasHeatCapacity,6,0)/(AD$68/1000)+VLOOKUP($B110,GasHeatCapacity,7,0)-VLOOKUP($B110,GasHeatCapacity,9,0)</f>
        <v>0.4676094051409052</v>
      </c>
      <c r="AD110" s="193"/>
      <c r="AE110" s="192">
        <f aca="true" t="shared" si="84" ref="AE110:AE122">VLOOKUP($B110,GasHeatCapacity,2,0)*(AF$68/1000)+VLOOKUP($B110,GasHeatCapacity,3,0)*(AF$68/1000)^2/2+VLOOKUP($B110,GasHeatCapacity,4,0)*(AF$68/1000)^3/3+VLOOKUP($B110,GasHeatCapacity,5,0)*(AF$68/1000)^4/4-VLOOKUP($B110,GasHeatCapacity,6,0)/(AF$68/1000)+VLOOKUP($B110,GasHeatCapacity,7,0)-VLOOKUP($B110,GasHeatCapacity,9,0)</f>
        <v>0.4676094051409052</v>
      </c>
      <c r="AF110" s="193"/>
      <c r="AG110" s="192">
        <f aca="true" t="shared" si="85" ref="AG110:AG122">VLOOKUP($B110,GasHeatCapacity,2,0)*(AH$68/1000)+VLOOKUP($B110,GasHeatCapacity,3,0)*(AH$68/1000)^2/2+VLOOKUP($B110,GasHeatCapacity,4,0)*(AH$68/1000)^3/3+VLOOKUP($B110,GasHeatCapacity,5,0)*(AH$68/1000)^4/4-VLOOKUP($B110,GasHeatCapacity,6,0)/(AH$68/1000)+VLOOKUP($B110,GasHeatCapacity,7,0)-VLOOKUP($B110,GasHeatCapacity,9,0)</f>
        <v>0.4676094051409052</v>
      </c>
      <c r="AH110" s="193"/>
    </row>
    <row r="111" spans="2:34" ht="15" customHeight="1">
      <c r="B111" s="254" t="str">
        <f t="shared" si="74"/>
        <v>C2H6</v>
      </c>
      <c r="C111" s="141" t="s">
        <v>365</v>
      </c>
      <c r="D111" s="129">
        <f t="shared" si="71"/>
        <v>90</v>
      </c>
      <c r="E111" s="137"/>
      <c r="F111" s="137"/>
      <c r="G111" s="137"/>
      <c r="H111" s="137"/>
      <c r="I111" s="137"/>
      <c r="J111" s="144"/>
      <c r="K111" s="192">
        <f t="shared" si="75"/>
        <v>0</v>
      </c>
      <c r="L111" s="193"/>
      <c r="M111" s="192">
        <f t="shared" si="76"/>
        <v>0</v>
      </c>
      <c r="N111" s="193"/>
      <c r="O111" s="192">
        <f t="shared" si="77"/>
        <v>0</v>
      </c>
      <c r="P111" s="193"/>
      <c r="Q111" s="192">
        <f t="shared" si="78"/>
        <v>0</v>
      </c>
      <c r="R111" s="193"/>
      <c r="S111" s="192">
        <f t="shared" si="78"/>
        <v>0</v>
      </c>
      <c r="T111" s="193"/>
      <c r="U111" s="192">
        <f t="shared" si="79"/>
        <v>0</v>
      </c>
      <c r="V111" s="193"/>
      <c r="W111" s="192">
        <f t="shared" si="80"/>
        <v>0</v>
      </c>
      <c r="X111" s="193"/>
      <c r="Y111" s="192">
        <f t="shared" si="81"/>
        <v>0</v>
      </c>
      <c r="Z111" s="193"/>
      <c r="AA111" s="192">
        <f t="shared" si="82"/>
        <v>0</v>
      </c>
      <c r="AB111" s="193"/>
      <c r="AC111" s="192">
        <f t="shared" si="83"/>
        <v>0</v>
      </c>
      <c r="AD111" s="193"/>
      <c r="AE111" s="192">
        <f t="shared" si="84"/>
        <v>0</v>
      </c>
      <c r="AF111" s="193"/>
      <c r="AG111" s="192">
        <f t="shared" si="85"/>
        <v>0</v>
      </c>
      <c r="AH111" s="193"/>
    </row>
    <row r="112" spans="2:34" ht="15" customHeight="1">
      <c r="B112" s="254" t="str">
        <f t="shared" si="74"/>
        <v>C3H8</v>
      </c>
      <c r="C112" s="141" t="s">
        <v>365</v>
      </c>
      <c r="D112" s="129">
        <f t="shared" si="71"/>
        <v>91</v>
      </c>
      <c r="E112" s="137"/>
      <c r="F112" s="137"/>
      <c r="G112" s="137"/>
      <c r="H112" s="137"/>
      <c r="I112" s="137"/>
      <c r="J112" s="144"/>
      <c r="K112" s="192">
        <f t="shared" si="75"/>
        <v>0</v>
      </c>
      <c r="L112" s="193"/>
      <c r="M112" s="192">
        <f t="shared" si="76"/>
        <v>0</v>
      </c>
      <c r="N112" s="193"/>
      <c r="O112" s="192">
        <f t="shared" si="77"/>
        <v>0</v>
      </c>
      <c r="P112" s="193"/>
      <c r="Q112" s="192">
        <f t="shared" si="78"/>
        <v>0</v>
      </c>
      <c r="R112" s="193"/>
      <c r="S112" s="192">
        <f t="shared" si="78"/>
        <v>0</v>
      </c>
      <c r="T112" s="193"/>
      <c r="U112" s="192">
        <f t="shared" si="79"/>
        <v>0</v>
      </c>
      <c r="V112" s="193"/>
      <c r="W112" s="192">
        <f t="shared" si="80"/>
        <v>0</v>
      </c>
      <c r="X112" s="193"/>
      <c r="Y112" s="192">
        <f t="shared" si="81"/>
        <v>0</v>
      </c>
      <c r="Z112" s="193"/>
      <c r="AA112" s="192">
        <f t="shared" si="82"/>
        <v>0</v>
      </c>
      <c r="AB112" s="193"/>
      <c r="AC112" s="192">
        <f t="shared" si="83"/>
        <v>0</v>
      </c>
      <c r="AD112" s="193"/>
      <c r="AE112" s="192">
        <f t="shared" si="84"/>
        <v>0</v>
      </c>
      <c r="AF112" s="193"/>
      <c r="AG112" s="192">
        <f t="shared" si="85"/>
        <v>0</v>
      </c>
      <c r="AH112" s="193"/>
    </row>
    <row r="113" spans="2:34" ht="15" customHeight="1">
      <c r="B113" s="254" t="str">
        <f t="shared" si="74"/>
        <v>C4H10</v>
      </c>
      <c r="C113" s="141" t="s">
        <v>365</v>
      </c>
      <c r="D113" s="129">
        <f t="shared" si="71"/>
        <v>92</v>
      </c>
      <c r="E113" s="137"/>
      <c r="F113" s="137"/>
      <c r="G113" s="137"/>
      <c r="H113" s="137"/>
      <c r="I113" s="137"/>
      <c r="J113" s="144"/>
      <c r="K113" s="192">
        <f t="shared" si="75"/>
        <v>0</v>
      </c>
      <c r="L113" s="193"/>
      <c r="M113" s="192">
        <f t="shared" si="76"/>
        <v>0</v>
      </c>
      <c r="N113" s="193"/>
      <c r="O113" s="192">
        <f t="shared" si="77"/>
        <v>0</v>
      </c>
      <c r="P113" s="193"/>
      <c r="Q113" s="192">
        <f t="shared" si="78"/>
        <v>0</v>
      </c>
      <c r="R113" s="193"/>
      <c r="S113" s="192">
        <f t="shared" si="78"/>
        <v>0</v>
      </c>
      <c r="T113" s="193"/>
      <c r="U113" s="192">
        <f t="shared" si="79"/>
        <v>0</v>
      </c>
      <c r="V113" s="193"/>
      <c r="W113" s="192">
        <f t="shared" si="80"/>
        <v>0</v>
      </c>
      <c r="X113" s="193"/>
      <c r="Y113" s="192">
        <f t="shared" si="81"/>
        <v>0</v>
      </c>
      <c r="Z113" s="193"/>
      <c r="AA113" s="192">
        <f t="shared" si="82"/>
        <v>0</v>
      </c>
      <c r="AB113" s="193"/>
      <c r="AC113" s="192">
        <f t="shared" si="83"/>
        <v>0</v>
      </c>
      <c r="AD113" s="193"/>
      <c r="AE113" s="192">
        <f t="shared" si="84"/>
        <v>0</v>
      </c>
      <c r="AF113" s="193"/>
      <c r="AG113" s="192">
        <f t="shared" si="85"/>
        <v>0</v>
      </c>
      <c r="AH113" s="193"/>
    </row>
    <row r="114" spans="2:34" ht="15" customHeight="1">
      <c r="B114" s="254" t="str">
        <f t="shared" si="74"/>
        <v>C5H12</v>
      </c>
      <c r="C114" s="141" t="s">
        <v>365</v>
      </c>
      <c r="D114" s="129">
        <f t="shared" si="71"/>
        <v>93</v>
      </c>
      <c r="E114" s="137"/>
      <c r="F114" s="137"/>
      <c r="G114" s="137"/>
      <c r="H114" s="137"/>
      <c r="I114" s="137"/>
      <c r="J114" s="144"/>
      <c r="K114" s="192">
        <f t="shared" si="75"/>
        <v>0</v>
      </c>
      <c r="L114" s="193"/>
      <c r="M114" s="192">
        <f t="shared" si="76"/>
        <v>0</v>
      </c>
      <c r="N114" s="193"/>
      <c r="O114" s="192">
        <f t="shared" si="77"/>
        <v>0</v>
      </c>
      <c r="P114" s="193"/>
      <c r="Q114" s="192">
        <f t="shared" si="78"/>
        <v>0</v>
      </c>
      <c r="R114" s="193"/>
      <c r="S114" s="192">
        <f t="shared" si="78"/>
        <v>0</v>
      </c>
      <c r="T114" s="193"/>
      <c r="U114" s="192">
        <f t="shared" si="79"/>
        <v>0</v>
      </c>
      <c r="V114" s="193"/>
      <c r="W114" s="192">
        <f t="shared" si="80"/>
        <v>0</v>
      </c>
      <c r="X114" s="193"/>
      <c r="Y114" s="192">
        <f t="shared" si="81"/>
        <v>0</v>
      </c>
      <c r="Z114" s="193"/>
      <c r="AA114" s="192">
        <f t="shared" si="82"/>
        <v>0</v>
      </c>
      <c r="AB114" s="193"/>
      <c r="AC114" s="192">
        <f t="shared" si="83"/>
        <v>0</v>
      </c>
      <c r="AD114" s="193"/>
      <c r="AE114" s="192">
        <f t="shared" si="84"/>
        <v>0</v>
      </c>
      <c r="AF114" s="193"/>
      <c r="AG114" s="192">
        <f t="shared" si="85"/>
        <v>0</v>
      </c>
      <c r="AH114" s="193"/>
    </row>
    <row r="115" spans="2:34" ht="15" customHeight="1">
      <c r="B115" s="254" t="str">
        <f t="shared" si="74"/>
        <v>C6H14</v>
      </c>
      <c r="C115" s="141" t="s">
        <v>365</v>
      </c>
      <c r="D115" s="129">
        <f t="shared" si="71"/>
        <v>94</v>
      </c>
      <c r="E115" s="137"/>
      <c r="F115" s="137"/>
      <c r="G115" s="137"/>
      <c r="H115" s="137"/>
      <c r="I115" s="137"/>
      <c r="J115" s="144"/>
      <c r="K115" s="192">
        <f t="shared" si="75"/>
        <v>0</v>
      </c>
      <c r="L115" s="193"/>
      <c r="M115" s="192">
        <f t="shared" si="76"/>
        <v>0</v>
      </c>
      <c r="N115" s="193"/>
      <c r="O115" s="192">
        <f t="shared" si="77"/>
        <v>0</v>
      </c>
      <c r="P115" s="193"/>
      <c r="Q115" s="192">
        <f t="shared" si="78"/>
        <v>0</v>
      </c>
      <c r="R115" s="193"/>
      <c r="S115" s="192">
        <f t="shared" si="78"/>
        <v>0</v>
      </c>
      <c r="T115" s="193"/>
      <c r="U115" s="192">
        <f t="shared" si="79"/>
        <v>0</v>
      </c>
      <c r="V115" s="193"/>
      <c r="W115" s="192">
        <f t="shared" si="80"/>
        <v>0</v>
      </c>
      <c r="X115" s="193"/>
      <c r="Y115" s="192">
        <f t="shared" si="81"/>
        <v>0</v>
      </c>
      <c r="Z115" s="193"/>
      <c r="AA115" s="192">
        <f t="shared" si="82"/>
        <v>0</v>
      </c>
      <c r="AB115" s="193"/>
      <c r="AC115" s="192">
        <f t="shared" si="83"/>
        <v>0</v>
      </c>
      <c r="AD115" s="193"/>
      <c r="AE115" s="192">
        <f t="shared" si="84"/>
        <v>0</v>
      </c>
      <c r="AF115" s="193"/>
      <c r="AG115" s="192">
        <f t="shared" si="85"/>
        <v>0</v>
      </c>
      <c r="AH115" s="193"/>
    </row>
    <row r="116" spans="2:34" ht="15" customHeight="1">
      <c r="B116" s="254" t="str">
        <f t="shared" si="74"/>
        <v>H2</v>
      </c>
      <c r="C116" s="141" t="s">
        <v>365</v>
      </c>
      <c r="D116" s="129">
        <f t="shared" si="71"/>
        <v>95</v>
      </c>
      <c r="E116" s="137"/>
      <c r="F116" s="137"/>
      <c r="G116" s="137"/>
      <c r="H116" s="137"/>
      <c r="I116" s="137"/>
      <c r="J116" s="144"/>
      <c r="K116" s="192">
        <f t="shared" si="75"/>
        <v>0.00014924828157703018</v>
      </c>
      <c r="L116" s="193"/>
      <c r="M116" s="192">
        <f t="shared" si="76"/>
        <v>9.490177384916228</v>
      </c>
      <c r="N116" s="193"/>
      <c r="O116" s="192">
        <f t="shared" si="77"/>
        <v>15.684642059104137</v>
      </c>
      <c r="P116" s="193"/>
      <c r="Q116" s="192">
        <f t="shared" si="78"/>
        <v>25.195704704419015</v>
      </c>
      <c r="R116" s="193"/>
      <c r="S116" s="192">
        <f t="shared" si="78"/>
        <v>9.783679799554895</v>
      </c>
      <c r="T116" s="193"/>
      <c r="U116" s="192">
        <f t="shared" si="79"/>
        <v>11.984245355243926</v>
      </c>
      <c r="V116" s="193"/>
      <c r="W116" s="192">
        <f t="shared" si="80"/>
        <v>0.3755628599414873</v>
      </c>
      <c r="X116" s="193"/>
      <c r="Y116" s="192">
        <f t="shared" si="81"/>
        <v>0.3755628599414873</v>
      </c>
      <c r="Z116" s="193"/>
      <c r="AA116" s="192">
        <f t="shared" si="82"/>
        <v>0.3755628599414873</v>
      </c>
      <c r="AB116" s="193"/>
      <c r="AC116" s="192">
        <f t="shared" si="83"/>
        <v>0.3755628599414873</v>
      </c>
      <c r="AD116" s="193"/>
      <c r="AE116" s="192">
        <f t="shared" si="84"/>
        <v>0.3755628599414873</v>
      </c>
      <c r="AF116" s="193"/>
      <c r="AG116" s="192">
        <f t="shared" si="85"/>
        <v>0.3755628599414873</v>
      </c>
      <c r="AH116" s="193"/>
    </row>
    <row r="117" spans="2:34" ht="15" customHeight="1">
      <c r="B117" s="254" t="str">
        <f t="shared" si="74"/>
        <v>CO</v>
      </c>
      <c r="C117" s="141" t="s">
        <v>365</v>
      </c>
      <c r="D117" s="129">
        <f t="shared" si="71"/>
        <v>96</v>
      </c>
      <c r="E117" s="137"/>
      <c r="F117" s="137"/>
      <c r="G117" s="137"/>
      <c r="H117" s="137"/>
      <c r="I117" s="137"/>
      <c r="J117" s="144"/>
      <c r="K117" s="192">
        <f t="shared" si="75"/>
        <v>0.003227077185712801</v>
      </c>
      <c r="L117" s="193"/>
      <c r="M117" s="192">
        <f t="shared" si="76"/>
        <v>9.650346342922305</v>
      </c>
      <c r="N117" s="193"/>
      <c r="O117" s="192">
        <f t="shared" si="77"/>
        <v>16.23821294206371</v>
      </c>
      <c r="P117" s="193"/>
      <c r="Q117" s="192">
        <f t="shared" si="78"/>
        <v>26.662725200669584</v>
      </c>
      <c r="R117" s="193"/>
      <c r="S117" s="192">
        <f t="shared" si="78"/>
        <v>9.957013511154841</v>
      </c>
      <c r="T117" s="193"/>
      <c r="U117" s="192">
        <f t="shared" si="79"/>
        <v>12.2747082628524</v>
      </c>
      <c r="V117" s="193"/>
      <c r="W117" s="192">
        <f t="shared" si="80"/>
        <v>0.38201999915166596</v>
      </c>
      <c r="X117" s="193"/>
      <c r="Y117" s="192">
        <f t="shared" si="81"/>
        <v>0.38201999915166596</v>
      </c>
      <c r="Z117" s="193"/>
      <c r="AA117" s="192">
        <f t="shared" si="82"/>
        <v>0.38201999915166596</v>
      </c>
      <c r="AB117" s="193"/>
      <c r="AC117" s="192">
        <f t="shared" si="83"/>
        <v>0.38201999915166596</v>
      </c>
      <c r="AD117" s="193"/>
      <c r="AE117" s="192">
        <f t="shared" si="84"/>
        <v>0.38201999915166596</v>
      </c>
      <c r="AF117" s="193"/>
      <c r="AG117" s="192">
        <f t="shared" si="85"/>
        <v>0.38201999915166596</v>
      </c>
      <c r="AH117" s="193"/>
    </row>
    <row r="118" spans="2:34" ht="15" customHeight="1">
      <c r="B118" s="254" t="str">
        <f t="shared" si="74"/>
        <v>CO2</v>
      </c>
      <c r="C118" s="141" t="s">
        <v>365</v>
      </c>
      <c r="D118" s="129">
        <f t="shared" si="71"/>
        <v>97</v>
      </c>
      <c r="E118" s="137"/>
      <c r="F118" s="137"/>
      <c r="G118" s="137"/>
      <c r="H118" s="137"/>
      <c r="I118" s="137"/>
      <c r="J118" s="144"/>
      <c r="K118" s="192">
        <f t="shared" si="75"/>
        <v>-0.0029202432922943444</v>
      </c>
      <c r="L118" s="193"/>
      <c r="M118" s="192">
        <f t="shared" si="76"/>
        <v>14.008353544905845</v>
      </c>
      <c r="N118" s="193"/>
      <c r="O118" s="192">
        <f t="shared" si="77"/>
        <v>24.521774437173406</v>
      </c>
      <c r="P118" s="193"/>
      <c r="Q118" s="192">
        <f t="shared" si="78"/>
        <v>41.56498762466856</v>
      </c>
      <c r="R118" s="193"/>
      <c r="S118" s="192">
        <f t="shared" si="78"/>
        <v>14.488282492313317</v>
      </c>
      <c r="T118" s="193"/>
      <c r="U118" s="192">
        <f t="shared" si="79"/>
        <v>18.151242485288606</v>
      </c>
      <c r="V118" s="193"/>
      <c r="W118" s="192">
        <f t="shared" si="80"/>
        <v>0.48372952095098753</v>
      </c>
      <c r="X118" s="193"/>
      <c r="Y118" s="192">
        <f t="shared" si="81"/>
        <v>0.48372952095098753</v>
      </c>
      <c r="Z118" s="193"/>
      <c r="AA118" s="192">
        <f t="shared" si="82"/>
        <v>0.48372952095098753</v>
      </c>
      <c r="AB118" s="193"/>
      <c r="AC118" s="192">
        <f t="shared" si="83"/>
        <v>0.48372952095098753</v>
      </c>
      <c r="AD118" s="193"/>
      <c r="AE118" s="192">
        <f t="shared" si="84"/>
        <v>0.48372952095098753</v>
      </c>
      <c r="AF118" s="193"/>
      <c r="AG118" s="192">
        <f t="shared" si="85"/>
        <v>0.48372952095098753</v>
      </c>
      <c r="AH118" s="193"/>
    </row>
    <row r="119" spans="2:34" ht="15" customHeight="1">
      <c r="B119" s="254" t="str">
        <f t="shared" si="74"/>
        <v>N2</v>
      </c>
      <c r="C119" s="141" t="s">
        <v>365</v>
      </c>
      <c r="D119" s="129">
        <f t="shared" si="71"/>
        <v>98</v>
      </c>
      <c r="E119" s="137"/>
      <c r="F119" s="137"/>
      <c r="G119" s="137"/>
      <c r="H119" s="137"/>
      <c r="I119" s="137"/>
      <c r="J119" s="144"/>
      <c r="K119" s="192">
        <f t="shared" si="75"/>
        <v>-0.010777510343740637</v>
      </c>
      <c r="L119" s="193"/>
      <c r="M119" s="192">
        <f t="shared" si="76"/>
        <v>9.641049265332398</v>
      </c>
      <c r="N119" s="193"/>
      <c r="O119" s="192">
        <f t="shared" si="77"/>
        <v>16.186719301946734</v>
      </c>
      <c r="P119" s="193"/>
      <c r="Q119" s="192">
        <f t="shared" si="78"/>
        <v>26.419011712095944</v>
      </c>
      <c r="R119" s="193"/>
      <c r="S119" s="192">
        <f t="shared" si="78"/>
        <v>9.947319180159301</v>
      </c>
      <c r="T119" s="193"/>
      <c r="U119" s="192">
        <f t="shared" si="79"/>
        <v>12.257241475091469</v>
      </c>
      <c r="V119" s="193"/>
      <c r="W119" s="192">
        <f t="shared" si="80"/>
        <v>0.3648691806584443</v>
      </c>
      <c r="X119" s="193"/>
      <c r="Y119" s="192">
        <f t="shared" si="81"/>
        <v>0.3648691806584443</v>
      </c>
      <c r="Z119" s="193"/>
      <c r="AA119" s="192">
        <f t="shared" si="82"/>
        <v>0.3648691806584443</v>
      </c>
      <c r="AB119" s="193"/>
      <c r="AC119" s="192">
        <f t="shared" si="83"/>
        <v>0.3648691806584443</v>
      </c>
      <c r="AD119" s="193"/>
      <c r="AE119" s="192">
        <f t="shared" si="84"/>
        <v>0.3648691806584443</v>
      </c>
      <c r="AF119" s="193"/>
      <c r="AG119" s="192">
        <f t="shared" si="85"/>
        <v>0.3648691806584443</v>
      </c>
      <c r="AH119" s="193"/>
    </row>
    <row r="120" spans="2:34" ht="15" customHeight="1">
      <c r="B120" s="254" t="str">
        <f t="shared" si="74"/>
        <v>O2</v>
      </c>
      <c r="C120" s="141" t="s">
        <v>365</v>
      </c>
      <c r="D120" s="129">
        <f t="shared" si="71"/>
        <v>99</v>
      </c>
      <c r="E120" s="137"/>
      <c r="F120" s="137"/>
      <c r="G120" s="137"/>
      <c r="H120" s="137"/>
      <c r="I120" s="137"/>
      <c r="J120" s="144"/>
      <c r="K120" s="192">
        <f t="shared" si="75"/>
        <v>-0.019318905024320543</v>
      </c>
      <c r="L120" s="193"/>
      <c r="M120" s="192">
        <f t="shared" si="76"/>
        <v>10.072623379721149</v>
      </c>
      <c r="N120" s="193"/>
      <c r="O120" s="192">
        <f t="shared" si="77"/>
        <v>17.025521377006086</v>
      </c>
      <c r="P120" s="193"/>
      <c r="Q120" s="192">
        <f t="shared" si="78"/>
        <v>27.871118956042963</v>
      </c>
      <c r="R120" s="193"/>
      <c r="S120" s="192">
        <f t="shared" si="78"/>
        <v>10.3977527399511</v>
      </c>
      <c r="T120" s="193"/>
      <c r="U120" s="192">
        <f t="shared" si="79"/>
        <v>12.85125466879782</v>
      </c>
      <c r="V120" s="193"/>
      <c r="W120" s="192">
        <f t="shared" si="80"/>
        <v>0.35837590163941435</v>
      </c>
      <c r="X120" s="193"/>
      <c r="Y120" s="192">
        <f t="shared" si="81"/>
        <v>0.35837590163941435</v>
      </c>
      <c r="Z120" s="193"/>
      <c r="AA120" s="192">
        <f t="shared" si="82"/>
        <v>0.35837590163941435</v>
      </c>
      <c r="AB120" s="193"/>
      <c r="AC120" s="192">
        <f t="shared" si="83"/>
        <v>0.35837590163941435</v>
      </c>
      <c r="AD120" s="193"/>
      <c r="AE120" s="192">
        <f t="shared" si="84"/>
        <v>0.35837590163941435</v>
      </c>
      <c r="AF120" s="193"/>
      <c r="AG120" s="192">
        <f t="shared" si="85"/>
        <v>0.35837590163941435</v>
      </c>
      <c r="AH120" s="193"/>
    </row>
    <row r="121" spans="2:34" ht="15" customHeight="1">
      <c r="B121" s="254" t="str">
        <f t="shared" si="74"/>
        <v>Ar</v>
      </c>
      <c r="C121" s="141" t="s">
        <v>365</v>
      </c>
      <c r="D121" s="129">
        <f t="shared" si="71"/>
        <v>100</v>
      </c>
      <c r="E121" s="137"/>
      <c r="F121" s="137"/>
      <c r="G121" s="137"/>
      <c r="H121" s="137"/>
      <c r="I121" s="137"/>
      <c r="J121" s="144"/>
      <c r="K121" s="192">
        <f t="shared" si="75"/>
        <v>-4.099999999951365E-06</v>
      </c>
      <c r="L121" s="193"/>
      <c r="M121" s="192">
        <f t="shared" si="76"/>
        <v>6.7554459</v>
      </c>
      <c r="N121" s="193"/>
      <c r="O121" s="192">
        <f t="shared" si="77"/>
        <v>11.120505900000001</v>
      </c>
      <c r="P121" s="193"/>
      <c r="Q121" s="192">
        <f t="shared" si="78"/>
        <v>17.6680959</v>
      </c>
      <c r="R121" s="193"/>
      <c r="S121" s="192">
        <f t="shared" si="78"/>
        <v>6.9633059</v>
      </c>
      <c r="T121" s="193"/>
      <c r="U121" s="192">
        <f t="shared" si="79"/>
        <v>8.51911788640601</v>
      </c>
      <c r="V121" s="193"/>
      <c r="W121" s="192">
        <f t="shared" si="80"/>
        <v>0.2702138999999999</v>
      </c>
      <c r="X121" s="193"/>
      <c r="Y121" s="192">
        <f t="shared" si="81"/>
        <v>0.2702138999999999</v>
      </c>
      <c r="Z121" s="193"/>
      <c r="AA121" s="192">
        <f t="shared" si="82"/>
        <v>0.2702138999999999</v>
      </c>
      <c r="AB121" s="193"/>
      <c r="AC121" s="192">
        <f t="shared" si="83"/>
        <v>0.2702138999999999</v>
      </c>
      <c r="AD121" s="193"/>
      <c r="AE121" s="192">
        <f t="shared" si="84"/>
        <v>0.2702138999999999</v>
      </c>
      <c r="AF121" s="193"/>
      <c r="AG121" s="192">
        <f t="shared" si="85"/>
        <v>0.2702138999999999</v>
      </c>
      <c r="AH121" s="193"/>
    </row>
    <row r="122" spans="2:34" ht="15" customHeight="1">
      <c r="B122" s="254" t="str">
        <f t="shared" si="74"/>
        <v>CH3OH</v>
      </c>
      <c r="C122" s="141" t="s">
        <v>365</v>
      </c>
      <c r="D122" s="129">
        <f t="shared" si="71"/>
        <v>101</v>
      </c>
      <c r="E122" s="137"/>
      <c r="F122" s="137"/>
      <c r="G122" s="137"/>
      <c r="H122" s="137"/>
      <c r="I122" s="137"/>
      <c r="J122" s="144"/>
      <c r="K122" s="192">
        <f t="shared" si="75"/>
        <v>0</v>
      </c>
      <c r="L122" s="193"/>
      <c r="M122" s="192">
        <f t="shared" si="76"/>
        <v>0</v>
      </c>
      <c r="N122" s="193"/>
      <c r="O122" s="192">
        <f t="shared" si="77"/>
        <v>0</v>
      </c>
      <c r="P122" s="193"/>
      <c r="Q122" s="192">
        <f t="shared" si="78"/>
        <v>0</v>
      </c>
      <c r="R122" s="193"/>
      <c r="S122" s="192">
        <f t="shared" si="78"/>
        <v>0</v>
      </c>
      <c r="T122" s="193"/>
      <c r="U122" s="192">
        <f t="shared" si="79"/>
        <v>0</v>
      </c>
      <c r="V122" s="193"/>
      <c r="W122" s="192">
        <f t="shared" si="80"/>
        <v>0</v>
      </c>
      <c r="X122" s="193"/>
      <c r="Y122" s="192">
        <f t="shared" si="81"/>
        <v>0</v>
      </c>
      <c r="Z122" s="193"/>
      <c r="AA122" s="192">
        <f t="shared" si="82"/>
        <v>0</v>
      </c>
      <c r="AB122" s="193"/>
      <c r="AC122" s="192">
        <f t="shared" si="83"/>
        <v>0</v>
      </c>
      <c r="AD122" s="193"/>
      <c r="AE122" s="192">
        <f t="shared" si="84"/>
        <v>0</v>
      </c>
      <c r="AF122" s="193"/>
      <c r="AG122" s="192">
        <f t="shared" si="85"/>
        <v>0</v>
      </c>
      <c r="AH122" s="193"/>
    </row>
    <row r="123" spans="2:34" ht="15" customHeight="1">
      <c r="B123" s="254">
        <f t="shared" si="74"/>
      </c>
      <c r="C123" s="141" t="s">
        <v>365</v>
      </c>
      <c r="D123" s="129">
        <f t="shared" si="71"/>
        <v>102</v>
      </c>
      <c r="E123" s="137"/>
      <c r="F123" s="137"/>
      <c r="G123" s="137"/>
      <c r="H123" s="137"/>
      <c r="I123" s="137"/>
      <c r="J123" s="144"/>
      <c r="K123" s="192"/>
      <c r="L123" s="193"/>
      <c r="M123" s="192"/>
      <c r="N123" s="193"/>
      <c r="O123" s="192"/>
      <c r="P123" s="193"/>
      <c r="Q123" s="192"/>
      <c r="R123" s="193"/>
      <c r="S123" s="192"/>
      <c r="T123" s="193"/>
      <c r="U123" s="192"/>
      <c r="V123" s="193"/>
      <c r="W123" s="192"/>
      <c r="X123" s="193"/>
      <c r="Y123" s="192"/>
      <c r="Z123" s="193"/>
      <c r="AA123" s="192"/>
      <c r="AB123" s="193"/>
      <c r="AC123" s="192"/>
      <c r="AD123" s="193"/>
      <c r="AE123" s="192"/>
      <c r="AF123" s="193"/>
      <c r="AG123" s="192"/>
      <c r="AH123" s="193"/>
    </row>
    <row r="124" spans="2:34" ht="15" customHeight="1">
      <c r="B124" s="254">
        <f t="shared" si="74"/>
      </c>
      <c r="C124" s="141" t="s">
        <v>365</v>
      </c>
      <c r="D124" s="129">
        <f t="shared" si="71"/>
        <v>103</v>
      </c>
      <c r="E124" s="137"/>
      <c r="F124" s="137"/>
      <c r="G124" s="137"/>
      <c r="H124" s="137"/>
      <c r="I124" s="137"/>
      <c r="J124" s="144"/>
      <c r="K124" s="192"/>
      <c r="L124" s="193"/>
      <c r="M124" s="192"/>
      <c r="N124" s="193"/>
      <c r="O124" s="192"/>
      <c r="P124" s="193"/>
      <c r="Q124" s="192"/>
      <c r="R124" s="193"/>
      <c r="S124" s="192"/>
      <c r="T124" s="193"/>
      <c r="U124" s="192"/>
      <c r="V124" s="193"/>
      <c r="W124" s="192"/>
      <c r="X124" s="193"/>
      <c r="Y124" s="192"/>
      <c r="Z124" s="193"/>
      <c r="AA124" s="192"/>
      <c r="AB124" s="193"/>
      <c r="AC124" s="192"/>
      <c r="AD124" s="193"/>
      <c r="AE124" s="192"/>
      <c r="AF124" s="193"/>
      <c r="AG124" s="192"/>
      <c r="AH124" s="193"/>
    </row>
    <row r="125" spans="2:34" ht="15" customHeight="1">
      <c r="B125" s="254">
        <f t="shared" si="74"/>
      </c>
      <c r="C125" s="141" t="s">
        <v>365</v>
      </c>
      <c r="D125" s="129">
        <f t="shared" si="71"/>
        <v>104</v>
      </c>
      <c r="E125" s="137"/>
      <c r="F125" s="137"/>
      <c r="G125" s="137"/>
      <c r="H125" s="137"/>
      <c r="I125" s="137"/>
      <c r="J125" s="144"/>
      <c r="K125" s="192"/>
      <c r="L125" s="193"/>
      <c r="M125" s="192"/>
      <c r="N125" s="193"/>
      <c r="O125" s="192"/>
      <c r="P125" s="193"/>
      <c r="Q125" s="192"/>
      <c r="R125" s="193"/>
      <c r="S125" s="192"/>
      <c r="T125" s="193"/>
      <c r="U125" s="192"/>
      <c r="V125" s="193"/>
      <c r="W125" s="192"/>
      <c r="X125" s="193"/>
      <c r="Y125" s="192"/>
      <c r="Z125" s="193"/>
      <c r="AA125" s="192"/>
      <c r="AB125" s="193"/>
      <c r="AC125" s="192"/>
      <c r="AD125" s="193"/>
      <c r="AE125" s="192"/>
      <c r="AF125" s="193"/>
      <c r="AG125" s="192"/>
      <c r="AH125" s="193"/>
    </row>
    <row r="126" spans="2:34" ht="15" customHeight="1">
      <c r="B126" s="254">
        <f t="shared" si="74"/>
      </c>
      <c r="C126" s="141" t="s">
        <v>365</v>
      </c>
      <c r="D126" s="129">
        <f t="shared" si="71"/>
        <v>105</v>
      </c>
      <c r="E126" s="137"/>
      <c r="F126" s="137"/>
      <c r="G126" s="137"/>
      <c r="H126" s="137"/>
      <c r="I126" s="137"/>
      <c r="J126" s="144"/>
      <c r="K126" s="192"/>
      <c r="L126" s="193"/>
      <c r="M126" s="192"/>
      <c r="N126" s="193"/>
      <c r="O126" s="192"/>
      <c r="P126" s="193"/>
      <c r="Q126" s="192"/>
      <c r="R126" s="193"/>
      <c r="S126" s="192"/>
      <c r="T126" s="193"/>
      <c r="U126" s="192"/>
      <c r="V126" s="193"/>
      <c r="W126" s="192"/>
      <c r="X126" s="193"/>
      <c r="Y126" s="192"/>
      <c r="Z126" s="193"/>
      <c r="AA126" s="192"/>
      <c r="AB126" s="193"/>
      <c r="AC126" s="192"/>
      <c r="AD126" s="193"/>
      <c r="AE126" s="192"/>
      <c r="AF126" s="193"/>
      <c r="AG126" s="192"/>
      <c r="AH126" s="193"/>
    </row>
    <row r="127" spans="2:34" ht="15" customHeight="1">
      <c r="B127" s="254" t="str">
        <f t="shared" si="74"/>
        <v>Dry total flow</v>
      </c>
      <c r="C127" s="141" t="s">
        <v>365</v>
      </c>
      <c r="D127" s="129">
        <f t="shared" si="71"/>
        <v>106</v>
      </c>
      <c r="E127" s="137"/>
      <c r="F127" s="137"/>
      <c r="G127" s="137"/>
      <c r="H127" s="137"/>
      <c r="I127" s="137"/>
      <c r="J127" s="144"/>
      <c r="K127" s="192"/>
      <c r="L127" s="194"/>
      <c r="M127" s="192"/>
      <c r="N127" s="194"/>
      <c r="O127" s="192"/>
      <c r="P127" s="194"/>
      <c r="Q127" s="192"/>
      <c r="R127" s="194"/>
      <c r="S127" s="192"/>
      <c r="T127" s="194"/>
      <c r="U127" s="192"/>
      <c r="V127" s="194"/>
      <c r="W127" s="192"/>
      <c r="X127" s="194"/>
      <c r="Y127" s="192"/>
      <c r="Z127" s="194"/>
      <c r="AA127" s="192"/>
      <c r="AB127" s="194"/>
      <c r="AC127" s="192"/>
      <c r="AD127" s="194"/>
      <c r="AE127" s="192"/>
      <c r="AF127" s="194"/>
      <c r="AG127" s="192"/>
      <c r="AH127" s="194"/>
    </row>
    <row r="128" spans="2:34" ht="15" customHeight="1">
      <c r="B128" s="254" t="str">
        <f t="shared" si="74"/>
        <v>H2O</v>
      </c>
      <c r="C128" s="141" t="s">
        <v>365</v>
      </c>
      <c r="D128" s="129">
        <f t="shared" si="71"/>
        <v>107</v>
      </c>
      <c r="E128" s="137"/>
      <c r="F128" s="137"/>
      <c r="G128" s="137"/>
      <c r="H128" s="137"/>
      <c r="I128" s="137"/>
      <c r="J128" s="144"/>
      <c r="K128" s="192">
        <f>VLOOKUP($B128,GasHeatCapacity,2,0)*(L$68/1000)+VLOOKUP($B128,GasHeatCapacity,3,0)*(L$68/1000)^2/2+VLOOKUP($B128,GasHeatCapacity,4,0)*(L$68/1000)^3/3+VLOOKUP($B128,GasHeatCapacity,5,0)*(L$68/1000)^4/4-VLOOKUP($B128,GasHeatCapacity,6,0)/(L$68/1000)+VLOOKUP($B128,GasHeatCapacity,7,0)-VLOOKUP($B128,GasHeatCapacity,9,0)</f>
        <v>0.00012689889339867477</v>
      </c>
      <c r="L128" s="194"/>
      <c r="M128" s="192">
        <f>VLOOKUP($B128,GasHeatCapacity,2,0)*(N$68/1000)+VLOOKUP($B128,GasHeatCapacity,3,0)*(N$68/1000)^2/2+VLOOKUP($B128,GasHeatCapacity,4,0)*(N$68/1000)^3/3+VLOOKUP($B128,GasHeatCapacity,5,0)*(N$68/1000)^4/4-VLOOKUP($B128,GasHeatCapacity,6,0)/(N$68/1000)+VLOOKUP($B128,GasHeatCapacity,7,0)-VLOOKUP($B128,GasHeatCapacity,9,0)</f>
        <v>11.344017489664822</v>
      </c>
      <c r="N128" s="194"/>
      <c r="O128" s="192">
        <f>VLOOKUP($B128,GasHeatCapacity,2,0)*(P$68/1000)+VLOOKUP($B128,GasHeatCapacity,3,0)*(P$68/1000)^2/2+VLOOKUP($B128,GasHeatCapacity,4,0)*(P$68/1000)^3/3+VLOOKUP($B128,GasHeatCapacity,5,0)*(P$68/1000)^4/4-VLOOKUP($B128,GasHeatCapacity,6,0)/(P$68/1000)+VLOOKUP($B128,GasHeatCapacity,7,0)-VLOOKUP($B128,GasHeatCapacity,9,0)</f>
        <v>19.29321915533447</v>
      </c>
      <c r="P128" s="194"/>
      <c r="Q128" s="192">
        <f>VLOOKUP($B128,GasHeatCapacity,2,0)*(R$68/1000)+VLOOKUP($B128,GasHeatCapacity,3,0)*(R$68/1000)^2/2+VLOOKUP($B128,GasHeatCapacity,4,0)*(R$68/1000)^3/3+VLOOKUP($B128,GasHeatCapacity,5,0)*(R$68/1000)^4/4-VLOOKUP($B128,GasHeatCapacity,6,0)/(R$68/1000)+VLOOKUP($B128,GasHeatCapacity,7,0)-VLOOKUP($B128,GasHeatCapacity,9,0)</f>
        <v>32.253367649424575</v>
      </c>
      <c r="R128" s="194"/>
      <c r="S128" s="192">
        <f>VLOOKUP($B128,GasHeatCapacity,2,0)*(T$68/1000)+VLOOKUP($B128,GasHeatCapacity,3,0)*(T$68/1000)^2/2+VLOOKUP($B128,GasHeatCapacity,4,0)*(T$68/1000)^3/3+VLOOKUP($B128,GasHeatCapacity,5,0)*(T$68/1000)^4/4-VLOOKUP($B128,GasHeatCapacity,6,0)/(T$68/1000)+VLOOKUP($B128,GasHeatCapacity,7,0)-VLOOKUP($B128,GasHeatCapacity,9,0)</f>
        <v>11.710461243598814</v>
      </c>
      <c r="T128" s="194"/>
      <c r="U128" s="192">
        <f>VLOOKUP($B128,GasHeatCapacity,2,0)*(V$68/1000)+VLOOKUP($B128,GasHeatCapacity,3,0)*(V$68/1000)^2/2+VLOOKUP($B128,GasHeatCapacity,4,0)*(V$68/1000)^3/3+VLOOKUP($B128,GasHeatCapacity,5,0)*(V$68/1000)^4/4-VLOOKUP($B128,GasHeatCapacity,6,0)/(V$68/1000)+VLOOKUP($B128,GasHeatCapacity,7,0)-VLOOKUP($B128,GasHeatCapacity,9,0)</f>
        <v>14.490975660131795</v>
      </c>
      <c r="V128" s="194"/>
      <c r="W128" s="192">
        <f>VLOOKUP($B128,GasHeatCapacity,2,0)*(X$68/1000)+VLOOKUP($B128,GasHeatCapacity,3,0)*(X$68/1000)^2/2+VLOOKUP($B128,GasHeatCapacity,4,0)*(X$68/1000)^3/3+VLOOKUP($B128,GasHeatCapacity,5,0)*(X$68/1000)^4/4-VLOOKUP($B128,GasHeatCapacity,6,0)/(X$68/1000)+VLOOKUP($B128,GasHeatCapacity,7,0)-VLOOKUP($B128,GasHeatCapacity,9,0)</f>
        <v>0.4371589013639152</v>
      </c>
      <c r="X128" s="194"/>
      <c r="Y128" s="192">
        <f>VLOOKUP($B128,GasHeatCapacity,2,0)*(Z$68/1000)+VLOOKUP($B128,GasHeatCapacity,3,0)*(Z$68/1000)^2/2+VLOOKUP($B128,GasHeatCapacity,4,0)*(Z$68/1000)^3/3+VLOOKUP($B128,GasHeatCapacity,5,0)*(Z$68/1000)^4/4-VLOOKUP($B128,GasHeatCapacity,6,0)/(Z$68/1000)+VLOOKUP($B128,GasHeatCapacity,7,0)-VLOOKUP($B128,GasHeatCapacity,9,0)</f>
        <v>0.4371589013639152</v>
      </c>
      <c r="Z128" s="194"/>
      <c r="AA128" s="192">
        <f>VLOOKUP($B128,GasHeatCapacity,2,0)*(AB$68/1000)+VLOOKUP($B128,GasHeatCapacity,3,0)*(AB$68/1000)^2/2+VLOOKUP($B128,GasHeatCapacity,4,0)*(AB$68/1000)^3/3+VLOOKUP($B128,GasHeatCapacity,5,0)*(AB$68/1000)^4/4-VLOOKUP($B128,GasHeatCapacity,6,0)/(AB$68/1000)+VLOOKUP($B128,GasHeatCapacity,7,0)-VLOOKUP($B128,GasHeatCapacity,9,0)</f>
        <v>0.4371589013639152</v>
      </c>
      <c r="AB128" s="194"/>
      <c r="AC128" s="192">
        <f>VLOOKUP($B128,GasHeatCapacity,2,0)*(AD$68/1000)+VLOOKUP($B128,GasHeatCapacity,3,0)*(AD$68/1000)^2/2+VLOOKUP($B128,GasHeatCapacity,4,0)*(AD$68/1000)^3/3+VLOOKUP($B128,GasHeatCapacity,5,0)*(AD$68/1000)^4/4-VLOOKUP($B128,GasHeatCapacity,6,0)/(AD$68/1000)+VLOOKUP($B128,GasHeatCapacity,7,0)-VLOOKUP($B128,GasHeatCapacity,9,0)</f>
        <v>0.4371589013639152</v>
      </c>
      <c r="AD128" s="194"/>
      <c r="AE128" s="192">
        <f>VLOOKUP($B128,GasHeatCapacity,2,0)*(AF$68/1000)+VLOOKUP($B128,GasHeatCapacity,3,0)*(AF$68/1000)^2/2+VLOOKUP($B128,GasHeatCapacity,4,0)*(AF$68/1000)^3/3+VLOOKUP($B128,GasHeatCapacity,5,0)*(AF$68/1000)^4/4-VLOOKUP($B128,GasHeatCapacity,6,0)/(AF$68/1000)+VLOOKUP($B128,GasHeatCapacity,7,0)-VLOOKUP($B128,GasHeatCapacity,9,0)</f>
        <v>0.4371589013639152</v>
      </c>
      <c r="AF128" s="194"/>
      <c r="AG128" s="192">
        <f>VLOOKUP($B128,GasHeatCapacity,2,0)*(AH$68/1000)+VLOOKUP($B128,GasHeatCapacity,3,0)*(AH$68/1000)^2/2+VLOOKUP($B128,GasHeatCapacity,4,0)*(AH$68/1000)^3/3+VLOOKUP($B128,GasHeatCapacity,5,0)*(AH$68/1000)^4/4-VLOOKUP($B128,GasHeatCapacity,6,0)/(AH$68/1000)+VLOOKUP($B128,GasHeatCapacity,7,0)-VLOOKUP($B128,GasHeatCapacity,9,0)</f>
        <v>0.4371589013639152</v>
      </c>
      <c r="AH128" s="194"/>
    </row>
    <row r="129" spans="2:34" ht="15" customHeight="1">
      <c r="B129" s="254" t="str">
        <f t="shared" si="74"/>
        <v>Wet total flow</v>
      </c>
      <c r="C129" s="141"/>
      <c r="D129" s="129">
        <f t="shared" si="71"/>
        <v>108</v>
      </c>
      <c r="E129" s="137"/>
      <c r="F129" s="137"/>
      <c r="G129" s="137"/>
      <c r="H129" s="137"/>
      <c r="I129" s="137"/>
      <c r="J129" s="144"/>
      <c r="K129" s="192"/>
      <c r="L129" s="194"/>
      <c r="M129" s="192"/>
      <c r="N129" s="194"/>
      <c r="O129" s="192"/>
      <c r="P129" s="194"/>
      <c r="Q129" s="192"/>
      <c r="R129" s="194"/>
      <c r="S129" s="192"/>
      <c r="T129" s="194"/>
      <c r="U129" s="192"/>
      <c r="V129" s="194"/>
      <c r="W129" s="192"/>
      <c r="X129" s="194"/>
      <c r="Y129" s="192"/>
      <c r="Z129" s="194"/>
      <c r="AA129" s="192"/>
      <c r="AB129" s="194"/>
      <c r="AC129" s="192"/>
      <c r="AD129" s="194"/>
      <c r="AE129" s="192"/>
      <c r="AF129" s="194"/>
      <c r="AG129" s="192"/>
      <c r="AH129" s="194"/>
    </row>
    <row r="130" spans="2:34" ht="15" customHeight="1">
      <c r="B130" s="254"/>
      <c r="C130" s="141"/>
      <c r="D130" s="129">
        <f t="shared" si="71"/>
        <v>109</v>
      </c>
      <c r="E130" s="137"/>
      <c r="F130" s="137"/>
      <c r="G130" s="137"/>
      <c r="H130" s="137"/>
      <c r="I130" s="137"/>
      <c r="J130" s="144"/>
      <c r="K130" s="192"/>
      <c r="L130" s="194"/>
      <c r="M130" s="192"/>
      <c r="N130" s="194"/>
      <c r="O130" s="192"/>
      <c r="P130" s="194"/>
      <c r="Q130" s="192"/>
      <c r="R130" s="194"/>
      <c r="S130" s="192"/>
      <c r="T130" s="194"/>
      <c r="U130" s="192"/>
      <c r="V130" s="194"/>
      <c r="W130" s="192"/>
      <c r="X130" s="194"/>
      <c r="Y130" s="192"/>
      <c r="Z130" s="194"/>
      <c r="AA130" s="192"/>
      <c r="AB130" s="194"/>
      <c r="AC130" s="192"/>
      <c r="AD130" s="194"/>
      <c r="AE130" s="192"/>
      <c r="AF130" s="194"/>
      <c r="AG130" s="192"/>
      <c r="AH130" s="194"/>
    </row>
    <row r="131" spans="1:34" ht="15" customHeight="1">
      <c r="A131" s="103" t="s">
        <v>401</v>
      </c>
      <c r="B131" s="256" t="s">
        <v>399</v>
      </c>
      <c r="C131" s="44"/>
      <c r="D131" s="45">
        <f t="shared" si="71"/>
        <v>110</v>
      </c>
      <c r="E131" s="44"/>
      <c r="F131" s="44"/>
      <c r="G131" s="44"/>
      <c r="H131" s="44"/>
      <c r="I131" s="44"/>
      <c r="J131" s="116"/>
      <c r="K131" s="195" t="s">
        <v>363</v>
      </c>
      <c r="L131" s="196" t="s">
        <v>364</v>
      </c>
      <c r="M131" s="195" t="s">
        <v>363</v>
      </c>
      <c r="N131" s="196" t="s">
        <v>364</v>
      </c>
      <c r="O131" s="195" t="s">
        <v>363</v>
      </c>
      <c r="P131" s="196" t="s">
        <v>364</v>
      </c>
      <c r="Q131" s="195" t="s">
        <v>363</v>
      </c>
      <c r="R131" s="196" t="s">
        <v>364</v>
      </c>
      <c r="S131" s="195" t="s">
        <v>363</v>
      </c>
      <c r="T131" s="196" t="s">
        <v>364</v>
      </c>
      <c r="U131" s="195" t="s">
        <v>363</v>
      </c>
      <c r="V131" s="196" t="s">
        <v>364</v>
      </c>
      <c r="W131" s="195" t="s">
        <v>363</v>
      </c>
      <c r="X131" s="196" t="s">
        <v>364</v>
      </c>
      <c r="Y131" s="195" t="s">
        <v>363</v>
      </c>
      <c r="Z131" s="196" t="s">
        <v>364</v>
      </c>
      <c r="AA131" s="195" t="s">
        <v>363</v>
      </c>
      <c r="AB131" s="196" t="s">
        <v>364</v>
      </c>
      <c r="AC131" s="195" t="s">
        <v>363</v>
      </c>
      <c r="AD131" s="196" t="s">
        <v>364</v>
      </c>
      <c r="AE131" s="195" t="s">
        <v>363</v>
      </c>
      <c r="AF131" s="196" t="s">
        <v>364</v>
      </c>
      <c r="AG131" s="195" t="s">
        <v>363</v>
      </c>
      <c r="AH131" s="196" t="s">
        <v>364</v>
      </c>
    </row>
    <row r="132" spans="2:34" ht="15" customHeight="1">
      <c r="B132" s="254" t="str">
        <f aca="true" t="shared" si="86" ref="B132:B150">B24</f>
        <v>CH4</v>
      </c>
      <c r="C132" s="141" t="s">
        <v>365</v>
      </c>
      <c r="D132" s="129">
        <f t="shared" si="71"/>
        <v>111</v>
      </c>
      <c r="E132" s="137"/>
      <c r="F132" s="137"/>
      <c r="G132" s="137"/>
      <c r="H132" s="137"/>
      <c r="I132" s="137"/>
      <c r="J132" s="144"/>
      <c r="K132" s="192"/>
      <c r="L132" s="168"/>
      <c r="M132" s="192"/>
      <c r="N132" s="168"/>
      <c r="O132" s="192"/>
      <c r="P132" s="168"/>
      <c r="Q132" s="192"/>
      <c r="R132" s="168"/>
      <c r="S132" s="192"/>
      <c r="T132" s="168"/>
      <c r="U132" s="192"/>
      <c r="V132" s="168"/>
      <c r="W132" s="192"/>
      <c r="X132" s="168"/>
      <c r="Y132" s="192"/>
      <c r="Z132" s="168"/>
      <c r="AA132" s="192"/>
      <c r="AB132" s="168"/>
      <c r="AC132" s="192"/>
      <c r="AD132" s="168"/>
      <c r="AE132" s="192"/>
      <c r="AF132" s="168"/>
      <c r="AG132" s="192"/>
      <c r="AH132" s="168"/>
    </row>
    <row r="133" spans="2:34" ht="15" customHeight="1">
      <c r="B133" s="254" t="str">
        <f t="shared" si="86"/>
        <v>C2H6</v>
      </c>
      <c r="C133" s="141" t="s">
        <v>365</v>
      </c>
      <c r="D133" s="129">
        <f t="shared" si="71"/>
        <v>112</v>
      </c>
      <c r="E133" s="137"/>
      <c r="F133" s="137"/>
      <c r="G133" s="137"/>
      <c r="H133" s="137"/>
      <c r="I133" s="137"/>
      <c r="J133" s="144"/>
      <c r="K133" s="197"/>
      <c r="L133" s="168"/>
      <c r="M133" s="197"/>
      <c r="N133" s="168"/>
      <c r="O133" s="197"/>
      <c r="P133" s="168"/>
      <c r="Q133" s="197"/>
      <c r="R133" s="168"/>
      <c r="S133" s="197"/>
      <c r="T133" s="168"/>
      <c r="U133" s="197"/>
      <c r="V133" s="168"/>
      <c r="W133" s="197"/>
      <c r="X133" s="168"/>
      <c r="Y133" s="197"/>
      <c r="Z133" s="168"/>
      <c r="AA133" s="197"/>
      <c r="AB133" s="168"/>
      <c r="AC133" s="197"/>
      <c r="AD133" s="168"/>
      <c r="AE133" s="197"/>
      <c r="AF133" s="168"/>
      <c r="AG133" s="197"/>
      <c r="AH133" s="168"/>
    </row>
    <row r="134" spans="2:34" ht="15" customHeight="1">
      <c r="B134" s="254" t="str">
        <f t="shared" si="86"/>
        <v>C3H8</v>
      </c>
      <c r="C134" s="141" t="s">
        <v>365</v>
      </c>
      <c r="D134" s="129">
        <f aca="true" t="shared" si="87" ref="D134:D179">D133+1</f>
        <v>113</v>
      </c>
      <c r="E134" s="137"/>
      <c r="F134" s="137"/>
      <c r="G134" s="137"/>
      <c r="H134" s="137"/>
      <c r="I134" s="137"/>
      <c r="J134" s="144"/>
      <c r="K134" s="197"/>
      <c r="L134" s="168"/>
      <c r="M134" s="197"/>
      <c r="N134" s="168"/>
      <c r="O134" s="197"/>
      <c r="P134" s="168"/>
      <c r="Q134" s="197"/>
      <c r="R134" s="168"/>
      <c r="S134" s="197"/>
      <c r="T134" s="168"/>
      <c r="U134" s="197"/>
      <c r="V134" s="168"/>
      <c r="W134" s="197"/>
      <c r="X134" s="168"/>
      <c r="Y134" s="197"/>
      <c r="Z134" s="168"/>
      <c r="AA134" s="197"/>
      <c r="AB134" s="168"/>
      <c r="AC134" s="197"/>
      <c r="AD134" s="168"/>
      <c r="AE134" s="197"/>
      <c r="AF134" s="168"/>
      <c r="AG134" s="197"/>
      <c r="AH134" s="168"/>
    </row>
    <row r="135" spans="2:34" ht="15" customHeight="1">
      <c r="B135" s="254" t="str">
        <f t="shared" si="86"/>
        <v>C4H10</v>
      </c>
      <c r="C135" s="141" t="s">
        <v>365</v>
      </c>
      <c r="D135" s="129">
        <f t="shared" si="87"/>
        <v>114</v>
      </c>
      <c r="E135" s="137"/>
      <c r="F135" s="137"/>
      <c r="G135" s="137"/>
      <c r="H135" s="137"/>
      <c r="I135" s="137"/>
      <c r="J135" s="144"/>
      <c r="K135" s="197"/>
      <c r="L135" s="168"/>
      <c r="M135" s="197"/>
      <c r="N135" s="168"/>
      <c r="O135" s="197"/>
      <c r="P135" s="168"/>
      <c r="Q135" s="197"/>
      <c r="R135" s="168"/>
      <c r="S135" s="197"/>
      <c r="T135" s="168"/>
      <c r="U135" s="197"/>
      <c r="V135" s="168"/>
      <c r="W135" s="197"/>
      <c r="X135" s="168"/>
      <c r="Y135" s="197"/>
      <c r="Z135" s="168"/>
      <c r="AA135" s="197"/>
      <c r="AB135" s="168"/>
      <c r="AC135" s="197"/>
      <c r="AD135" s="168"/>
      <c r="AE135" s="197"/>
      <c r="AF135" s="168"/>
      <c r="AG135" s="197"/>
      <c r="AH135" s="168"/>
    </row>
    <row r="136" spans="2:34" ht="15" customHeight="1">
      <c r="B136" s="254" t="str">
        <f t="shared" si="86"/>
        <v>C5H12</v>
      </c>
      <c r="C136" s="141" t="s">
        <v>365</v>
      </c>
      <c r="D136" s="129">
        <f t="shared" si="87"/>
        <v>115</v>
      </c>
      <c r="E136" s="137"/>
      <c r="F136" s="137"/>
      <c r="G136" s="137"/>
      <c r="H136" s="137"/>
      <c r="I136" s="137"/>
      <c r="J136" s="144"/>
      <c r="K136" s="197"/>
      <c r="L136" s="168"/>
      <c r="M136" s="197"/>
      <c r="N136" s="168"/>
      <c r="O136" s="197"/>
      <c r="P136" s="168"/>
      <c r="Q136" s="197"/>
      <c r="R136" s="168"/>
      <c r="S136" s="197"/>
      <c r="T136" s="168"/>
      <c r="U136" s="197"/>
      <c r="V136" s="168"/>
      <c r="W136" s="197"/>
      <c r="X136" s="168"/>
      <c r="Y136" s="197"/>
      <c r="Z136" s="168"/>
      <c r="AA136" s="197"/>
      <c r="AB136" s="168"/>
      <c r="AC136" s="197"/>
      <c r="AD136" s="168"/>
      <c r="AE136" s="197"/>
      <c r="AF136" s="168"/>
      <c r="AG136" s="197"/>
      <c r="AH136" s="168"/>
    </row>
    <row r="137" spans="2:34" ht="15" customHeight="1">
      <c r="B137" s="254" t="str">
        <f t="shared" si="86"/>
        <v>C6H14</v>
      </c>
      <c r="C137" s="141" t="s">
        <v>365</v>
      </c>
      <c r="D137" s="129">
        <f t="shared" si="87"/>
        <v>116</v>
      </c>
      <c r="E137" s="137"/>
      <c r="F137" s="137"/>
      <c r="G137" s="137"/>
      <c r="H137" s="137"/>
      <c r="I137" s="137"/>
      <c r="J137" s="144"/>
      <c r="K137" s="197"/>
      <c r="L137" s="168"/>
      <c r="M137" s="197"/>
      <c r="N137" s="168"/>
      <c r="O137" s="197"/>
      <c r="P137" s="168"/>
      <c r="Q137" s="197"/>
      <c r="R137" s="168"/>
      <c r="S137" s="197"/>
      <c r="T137" s="168"/>
      <c r="U137" s="197"/>
      <c r="V137" s="168"/>
      <c r="W137" s="197"/>
      <c r="X137" s="168"/>
      <c r="Y137" s="197"/>
      <c r="Z137" s="168"/>
      <c r="AA137" s="197"/>
      <c r="AB137" s="168"/>
      <c r="AC137" s="197"/>
      <c r="AD137" s="168"/>
      <c r="AE137" s="197"/>
      <c r="AF137" s="168"/>
      <c r="AG137" s="197"/>
      <c r="AH137" s="168"/>
    </row>
    <row r="138" spans="2:34" ht="15" customHeight="1">
      <c r="B138" s="254" t="str">
        <f t="shared" si="86"/>
        <v>H2</v>
      </c>
      <c r="C138" s="141" t="s">
        <v>365</v>
      </c>
      <c r="D138" s="129">
        <f t="shared" si="87"/>
        <v>117</v>
      </c>
      <c r="E138" s="137"/>
      <c r="F138" s="137"/>
      <c r="G138" s="137"/>
      <c r="H138" s="137"/>
      <c r="I138" s="137"/>
      <c r="J138" s="144"/>
      <c r="K138" s="197"/>
      <c r="L138" s="168"/>
      <c r="M138" s="197"/>
      <c r="N138" s="168"/>
      <c r="O138" s="197"/>
      <c r="P138" s="168"/>
      <c r="Q138" s="197"/>
      <c r="R138" s="168"/>
      <c r="S138" s="197"/>
      <c r="T138" s="168"/>
      <c r="U138" s="197"/>
      <c r="V138" s="168"/>
      <c r="W138" s="197"/>
      <c r="X138" s="168"/>
      <c r="Y138" s="197"/>
      <c r="Z138" s="168"/>
      <c r="AA138" s="197"/>
      <c r="AB138" s="168"/>
      <c r="AC138" s="197"/>
      <c r="AD138" s="168"/>
      <c r="AE138" s="197"/>
      <c r="AF138" s="168"/>
      <c r="AG138" s="197"/>
      <c r="AH138" s="168"/>
    </row>
    <row r="139" spans="2:34" ht="15" customHeight="1">
      <c r="B139" s="254" t="str">
        <f t="shared" si="86"/>
        <v>CO</v>
      </c>
      <c r="C139" s="141" t="s">
        <v>365</v>
      </c>
      <c r="D139" s="129">
        <f t="shared" si="87"/>
        <v>118</v>
      </c>
      <c r="E139" s="137"/>
      <c r="F139" s="137"/>
      <c r="G139" s="137"/>
      <c r="H139" s="137"/>
      <c r="I139" s="137"/>
      <c r="J139" s="144"/>
      <c r="K139" s="197"/>
      <c r="L139" s="168"/>
      <c r="M139" s="197"/>
      <c r="N139" s="168"/>
      <c r="O139" s="197"/>
      <c r="P139" s="168"/>
      <c r="Q139" s="197"/>
      <c r="R139" s="168"/>
      <c r="S139" s="197"/>
      <c r="T139" s="168"/>
      <c r="U139" s="197"/>
      <c r="V139" s="168"/>
      <c r="W139" s="197"/>
      <c r="X139" s="168"/>
      <c r="Y139" s="197"/>
      <c r="Z139" s="168"/>
      <c r="AA139" s="197"/>
      <c r="AB139" s="168"/>
      <c r="AC139" s="197"/>
      <c r="AD139" s="168"/>
      <c r="AE139" s="197"/>
      <c r="AF139" s="168"/>
      <c r="AG139" s="197"/>
      <c r="AH139" s="168"/>
    </row>
    <row r="140" spans="2:34" ht="15" customHeight="1">
      <c r="B140" s="254" t="str">
        <f t="shared" si="86"/>
        <v>CO2</v>
      </c>
      <c r="C140" s="141" t="s">
        <v>365</v>
      </c>
      <c r="D140" s="129">
        <f t="shared" si="87"/>
        <v>119</v>
      </c>
      <c r="E140" s="137"/>
      <c r="F140" s="137"/>
      <c r="G140" s="137"/>
      <c r="H140" s="137"/>
      <c r="I140" s="137"/>
      <c r="J140" s="144"/>
      <c r="K140" s="197"/>
      <c r="L140" s="168"/>
      <c r="M140" s="197"/>
      <c r="N140" s="168"/>
      <c r="O140" s="197"/>
      <c r="P140" s="168"/>
      <c r="Q140" s="197"/>
      <c r="R140" s="168"/>
      <c r="S140" s="197"/>
      <c r="T140" s="168"/>
      <c r="U140" s="197"/>
      <c r="V140" s="168"/>
      <c r="W140" s="197"/>
      <c r="X140" s="168"/>
      <c r="Y140" s="197"/>
      <c r="Z140" s="168"/>
      <c r="AA140" s="197"/>
      <c r="AB140" s="168"/>
      <c r="AC140" s="197"/>
      <c r="AD140" s="168"/>
      <c r="AE140" s="197"/>
      <c r="AF140" s="168"/>
      <c r="AG140" s="197"/>
      <c r="AH140" s="168"/>
    </row>
    <row r="141" spans="2:34" ht="15" customHeight="1">
      <c r="B141" s="254" t="str">
        <f t="shared" si="86"/>
        <v>N2</v>
      </c>
      <c r="C141" s="141" t="s">
        <v>365</v>
      </c>
      <c r="D141" s="129">
        <f t="shared" si="87"/>
        <v>120</v>
      </c>
      <c r="E141" s="137"/>
      <c r="F141" s="137"/>
      <c r="G141" s="137"/>
      <c r="H141" s="137"/>
      <c r="I141" s="137"/>
      <c r="J141" s="144"/>
      <c r="K141" s="197"/>
      <c r="L141" s="168"/>
      <c r="M141" s="197"/>
      <c r="N141" s="168"/>
      <c r="O141" s="197"/>
      <c r="P141" s="168"/>
      <c r="Q141" s="197"/>
      <c r="R141" s="168"/>
      <c r="S141" s="197"/>
      <c r="T141" s="168"/>
      <c r="U141" s="197"/>
      <c r="V141" s="168"/>
      <c r="W141" s="197"/>
      <c r="X141" s="168"/>
      <c r="Y141" s="197"/>
      <c r="Z141" s="168"/>
      <c r="AA141" s="197"/>
      <c r="AB141" s="168"/>
      <c r="AC141" s="197"/>
      <c r="AD141" s="168"/>
      <c r="AE141" s="197"/>
      <c r="AF141" s="168"/>
      <c r="AG141" s="197"/>
      <c r="AH141" s="168"/>
    </row>
    <row r="142" spans="2:34" ht="15" customHeight="1">
      <c r="B142" s="254" t="str">
        <f t="shared" si="86"/>
        <v>O2</v>
      </c>
      <c r="C142" s="141" t="s">
        <v>365</v>
      </c>
      <c r="D142" s="129">
        <f t="shared" si="87"/>
        <v>121</v>
      </c>
      <c r="E142" s="137"/>
      <c r="F142" s="137"/>
      <c r="G142" s="137"/>
      <c r="H142" s="137"/>
      <c r="I142" s="137"/>
      <c r="J142" s="144"/>
      <c r="K142" s="197"/>
      <c r="L142" s="168"/>
      <c r="M142" s="197"/>
      <c r="N142" s="168"/>
      <c r="O142" s="197"/>
      <c r="P142" s="168"/>
      <c r="Q142" s="197"/>
      <c r="R142" s="168"/>
      <c r="S142" s="197"/>
      <c r="T142" s="168"/>
      <c r="U142" s="197"/>
      <c r="V142" s="168"/>
      <c r="W142" s="197"/>
      <c r="X142" s="168"/>
      <c r="Y142" s="197"/>
      <c r="Z142" s="168"/>
      <c r="AA142" s="197"/>
      <c r="AB142" s="168"/>
      <c r="AC142" s="197"/>
      <c r="AD142" s="168"/>
      <c r="AE142" s="197"/>
      <c r="AF142" s="168"/>
      <c r="AG142" s="197"/>
      <c r="AH142" s="168"/>
    </row>
    <row r="143" spans="2:34" ht="15" customHeight="1">
      <c r="B143" s="254" t="str">
        <f t="shared" si="86"/>
        <v>Ar</v>
      </c>
      <c r="C143" s="141" t="s">
        <v>365</v>
      </c>
      <c r="D143" s="129">
        <f t="shared" si="87"/>
        <v>122</v>
      </c>
      <c r="E143" s="137"/>
      <c r="F143" s="137"/>
      <c r="G143" s="137"/>
      <c r="H143" s="137"/>
      <c r="I143" s="137"/>
      <c r="J143" s="144"/>
      <c r="K143" s="197"/>
      <c r="L143" s="168"/>
      <c r="M143" s="197"/>
      <c r="N143" s="168"/>
      <c r="O143" s="197"/>
      <c r="P143" s="168"/>
      <c r="Q143" s="197"/>
      <c r="R143" s="168"/>
      <c r="S143" s="197"/>
      <c r="T143" s="168"/>
      <c r="U143" s="197"/>
      <c r="V143" s="168"/>
      <c r="W143" s="197"/>
      <c r="X143" s="168"/>
      <c r="Y143" s="197"/>
      <c r="Z143" s="168"/>
      <c r="AA143" s="197"/>
      <c r="AB143" s="168"/>
      <c r="AC143" s="197"/>
      <c r="AD143" s="168"/>
      <c r="AE143" s="197"/>
      <c r="AF143" s="168"/>
      <c r="AG143" s="197"/>
      <c r="AH143" s="168"/>
    </row>
    <row r="144" spans="2:34" ht="15" customHeight="1">
      <c r="B144" s="254" t="str">
        <f t="shared" si="86"/>
        <v>CH3OH</v>
      </c>
      <c r="C144" s="141" t="s">
        <v>365</v>
      </c>
      <c r="D144" s="129">
        <f t="shared" si="87"/>
        <v>123</v>
      </c>
      <c r="E144" s="137"/>
      <c r="F144" s="137"/>
      <c r="G144" s="137"/>
      <c r="H144" s="137"/>
      <c r="I144" s="137"/>
      <c r="J144" s="144"/>
      <c r="K144" s="197"/>
      <c r="L144" s="168"/>
      <c r="M144" s="197"/>
      <c r="N144" s="168"/>
      <c r="O144" s="197"/>
      <c r="P144" s="168"/>
      <c r="Q144" s="197"/>
      <c r="R144" s="168"/>
      <c r="S144" s="197"/>
      <c r="T144" s="168"/>
      <c r="U144" s="197"/>
      <c r="V144" s="168"/>
      <c r="W144" s="197"/>
      <c r="X144" s="168"/>
      <c r="Y144" s="197"/>
      <c r="Z144" s="168"/>
      <c r="AA144" s="197"/>
      <c r="AB144" s="168"/>
      <c r="AC144" s="197"/>
      <c r="AD144" s="168"/>
      <c r="AE144" s="197"/>
      <c r="AF144" s="168"/>
      <c r="AG144" s="197"/>
      <c r="AH144" s="168"/>
    </row>
    <row r="145" spans="2:34" ht="15" customHeight="1">
      <c r="B145" s="254">
        <f t="shared" si="86"/>
      </c>
      <c r="C145" s="141" t="s">
        <v>365</v>
      </c>
      <c r="D145" s="129">
        <f t="shared" si="87"/>
        <v>124</v>
      </c>
      <c r="E145" s="137"/>
      <c r="F145" s="137"/>
      <c r="G145" s="137"/>
      <c r="H145" s="137"/>
      <c r="I145" s="137"/>
      <c r="J145" s="144"/>
      <c r="K145" s="197"/>
      <c r="L145" s="168"/>
      <c r="M145" s="197"/>
      <c r="N145" s="168"/>
      <c r="O145" s="197"/>
      <c r="P145" s="168"/>
      <c r="Q145" s="197"/>
      <c r="R145" s="168"/>
      <c r="S145" s="197"/>
      <c r="T145" s="168"/>
      <c r="U145" s="197"/>
      <c r="V145" s="168"/>
      <c r="W145" s="197"/>
      <c r="X145" s="168"/>
      <c r="Y145" s="197"/>
      <c r="Z145" s="168"/>
      <c r="AA145" s="197"/>
      <c r="AB145" s="168"/>
      <c r="AC145" s="197"/>
      <c r="AD145" s="168"/>
      <c r="AE145" s="197"/>
      <c r="AF145" s="168"/>
      <c r="AG145" s="197"/>
      <c r="AH145" s="168"/>
    </row>
    <row r="146" spans="2:34" ht="15" customHeight="1">
      <c r="B146" s="254">
        <f t="shared" si="86"/>
      </c>
      <c r="C146" s="141" t="s">
        <v>365</v>
      </c>
      <c r="D146" s="129">
        <f t="shared" si="87"/>
        <v>125</v>
      </c>
      <c r="E146" s="137"/>
      <c r="F146" s="137"/>
      <c r="G146" s="137"/>
      <c r="H146" s="137"/>
      <c r="I146" s="137"/>
      <c r="J146" s="144"/>
      <c r="K146" s="197"/>
      <c r="L146" s="168"/>
      <c r="M146" s="197"/>
      <c r="N146" s="168"/>
      <c r="O146" s="197"/>
      <c r="P146" s="168"/>
      <c r="Q146" s="197"/>
      <c r="R146" s="168"/>
      <c r="S146" s="197"/>
      <c r="T146" s="168"/>
      <c r="U146" s="197"/>
      <c r="V146" s="168"/>
      <c r="W146" s="197"/>
      <c r="X146" s="168"/>
      <c r="Y146" s="197"/>
      <c r="Z146" s="168"/>
      <c r="AA146" s="197"/>
      <c r="AB146" s="168"/>
      <c r="AC146" s="197"/>
      <c r="AD146" s="168"/>
      <c r="AE146" s="197"/>
      <c r="AF146" s="168"/>
      <c r="AG146" s="197"/>
      <c r="AH146" s="168"/>
    </row>
    <row r="147" spans="2:34" ht="15" customHeight="1">
      <c r="B147" s="254">
        <f t="shared" si="86"/>
      </c>
      <c r="C147" s="141" t="s">
        <v>365</v>
      </c>
      <c r="D147" s="129">
        <f t="shared" si="87"/>
        <v>126</v>
      </c>
      <c r="E147" s="137"/>
      <c r="F147" s="137"/>
      <c r="G147" s="137"/>
      <c r="H147" s="137"/>
      <c r="I147" s="137"/>
      <c r="J147" s="144"/>
      <c r="K147" s="197"/>
      <c r="L147" s="168"/>
      <c r="M147" s="197"/>
      <c r="N147" s="168"/>
      <c r="O147" s="197"/>
      <c r="P147" s="168"/>
      <c r="Q147" s="197"/>
      <c r="R147" s="168"/>
      <c r="S147" s="197"/>
      <c r="T147" s="168"/>
      <c r="U147" s="197"/>
      <c r="V147" s="168"/>
      <c r="W147" s="197"/>
      <c r="X147" s="168"/>
      <c r="Y147" s="197"/>
      <c r="Z147" s="168"/>
      <c r="AA147" s="197"/>
      <c r="AB147" s="168"/>
      <c r="AC147" s="197"/>
      <c r="AD147" s="168"/>
      <c r="AE147" s="197"/>
      <c r="AF147" s="168"/>
      <c r="AG147" s="197"/>
      <c r="AH147" s="168"/>
    </row>
    <row r="148" spans="2:34" ht="15" customHeight="1">
      <c r="B148" s="254">
        <f t="shared" si="86"/>
      </c>
      <c r="C148" s="141" t="s">
        <v>365</v>
      </c>
      <c r="D148" s="129">
        <f t="shared" si="87"/>
        <v>127</v>
      </c>
      <c r="E148" s="137"/>
      <c r="F148" s="137"/>
      <c r="G148" s="137"/>
      <c r="H148" s="137"/>
      <c r="I148" s="137"/>
      <c r="J148" s="144"/>
      <c r="K148" s="197"/>
      <c r="L148" s="168"/>
      <c r="M148" s="197"/>
      <c r="N148" s="168"/>
      <c r="O148" s="197"/>
      <c r="P148" s="168"/>
      <c r="Q148" s="197"/>
      <c r="R148" s="168"/>
      <c r="S148" s="197"/>
      <c r="T148" s="168"/>
      <c r="U148" s="197"/>
      <c r="V148" s="168"/>
      <c r="W148" s="197"/>
      <c r="X148" s="168"/>
      <c r="Y148" s="197"/>
      <c r="Z148" s="168"/>
      <c r="AA148" s="197"/>
      <c r="AB148" s="168"/>
      <c r="AC148" s="197"/>
      <c r="AD148" s="168"/>
      <c r="AE148" s="197"/>
      <c r="AF148" s="168"/>
      <c r="AG148" s="197"/>
      <c r="AH148" s="168"/>
    </row>
    <row r="149" spans="2:34" ht="15" customHeight="1">
      <c r="B149" s="254" t="str">
        <f t="shared" si="86"/>
        <v>Dry total flow</v>
      </c>
      <c r="C149" s="141" t="s">
        <v>365</v>
      </c>
      <c r="D149" s="129">
        <f t="shared" si="87"/>
        <v>128</v>
      </c>
      <c r="E149" s="137"/>
      <c r="F149" s="137"/>
      <c r="G149" s="137"/>
      <c r="H149" s="137"/>
      <c r="I149" s="137"/>
      <c r="J149" s="144"/>
      <c r="K149" s="197"/>
      <c r="L149" s="168"/>
      <c r="M149" s="197"/>
      <c r="N149" s="168"/>
      <c r="O149" s="197"/>
      <c r="P149" s="168"/>
      <c r="Q149" s="197"/>
      <c r="R149" s="168"/>
      <c r="S149" s="197"/>
      <c r="T149" s="168"/>
      <c r="U149" s="197"/>
      <c r="V149" s="168"/>
      <c r="W149" s="197"/>
      <c r="X149" s="168"/>
      <c r="Y149" s="197"/>
      <c r="Z149" s="168"/>
      <c r="AA149" s="197"/>
      <c r="AB149" s="168"/>
      <c r="AC149" s="197"/>
      <c r="AD149" s="168"/>
      <c r="AE149" s="197"/>
      <c r="AF149" s="168"/>
      <c r="AG149" s="197"/>
      <c r="AH149" s="168"/>
    </row>
    <row r="150" spans="2:34" ht="15" customHeight="1">
      <c r="B150" s="254" t="str">
        <f t="shared" si="86"/>
        <v>H2O</v>
      </c>
      <c r="C150" s="141" t="s">
        <v>365</v>
      </c>
      <c r="D150" s="129">
        <f t="shared" si="87"/>
        <v>129</v>
      </c>
      <c r="E150" s="137"/>
      <c r="F150" s="137"/>
      <c r="G150" s="137"/>
      <c r="H150" s="137"/>
      <c r="I150" s="137"/>
      <c r="J150" s="144"/>
      <c r="K150" s="192"/>
      <c r="L150" s="194">
        <f>VLOOKUP($B150,LiquidHeatCapacity,2,0)*(L$83/1000)+VLOOKUP($B150,LiquidHeatCapacity,3,0)*(L$83/1000)^2/2+VLOOKUP($B150,LiquidHeatCapacity,4,0)*(L$83/1000)^3/3+VLOOKUP($B150,LiquidHeatCapacity,5,0)*(L$83/1000)^4/4-VLOOKUP($B150,LiquidHeatCapacity,6,0)/(L$83/1000)+VLOOKUP($B150,LiquidHeatCapacity,7,0)-VLOOKUP($B150,LiquidHeatCapacity,9,0)</f>
        <v>-12.659359010756134</v>
      </c>
      <c r="M150" s="192"/>
      <c r="N150" s="194">
        <f>VLOOKUP($B150,LiquidHeatCapacity,2,0)*(N$83/1000)+VLOOKUP($B150,LiquidHeatCapacity,3,0)*(N$83/1000)^2/2+VLOOKUP($B150,LiquidHeatCapacity,4,0)*(N$83/1000)^3/3+VLOOKUP($B150,LiquidHeatCapacity,5,0)*(N$83/1000)^4/4-VLOOKUP($B150,LiquidHeatCapacity,6,0)/(N$83/1000)+VLOOKUP($B150,LiquidHeatCapacity,7,0)-VLOOKUP($B150,LiquidHeatCapacity,9,0)</f>
        <v>17.795238840436866</v>
      </c>
      <c r="O150" s="192"/>
      <c r="P150" s="194">
        <f>VLOOKUP($B150,LiquidHeatCapacity,2,0)*(P$83/1000)+VLOOKUP($B150,LiquidHeatCapacity,3,0)*(P$83/1000)^2/2+VLOOKUP($B150,LiquidHeatCapacity,4,0)*(P$83/1000)^3/3+VLOOKUP($B150,LiquidHeatCapacity,5,0)*(P$83/1000)^4/4-VLOOKUP($B150,LiquidHeatCapacity,6,0)/(P$83/1000)+VLOOKUP($B150,LiquidHeatCapacity,7,0)-VLOOKUP($B150,LiquidHeatCapacity,9,0)</f>
        <v>14.672256695305407</v>
      </c>
      <c r="Q150" s="192"/>
      <c r="R150" s="194">
        <f>VLOOKUP($B150,LiquidHeatCapacity,2,0)*(R$83/1000)+VLOOKUP($B150,LiquidHeatCapacity,3,0)*(R$83/1000)^2/2+VLOOKUP($B150,LiquidHeatCapacity,4,0)*(R$83/1000)^3/3+VLOOKUP($B150,LiquidHeatCapacity,5,0)*(R$83/1000)^4/4-VLOOKUP($B150,LiquidHeatCapacity,6,0)/(R$83/1000)+VLOOKUP($B150,LiquidHeatCapacity,7,0)-VLOOKUP($B150,LiquidHeatCapacity,9,0)</f>
        <v>11.378566015722868</v>
      </c>
      <c r="S150" s="192"/>
      <c r="T150" s="194">
        <f>VLOOKUP($B150,LiquidHeatCapacity,2,0)*(T$83/1000)+VLOOKUP($B150,LiquidHeatCapacity,3,0)*(T$83/1000)^2/2+VLOOKUP($B150,LiquidHeatCapacity,4,0)*(T$83/1000)^3/3+VLOOKUP($B150,LiquidHeatCapacity,5,0)*(T$83/1000)^4/4-VLOOKUP($B150,LiquidHeatCapacity,6,0)/(T$83/1000)+VLOOKUP($B150,LiquidHeatCapacity,7,0)-VLOOKUP($B150,LiquidHeatCapacity,9,0)</f>
        <v>10.371474106585879</v>
      </c>
      <c r="U150" s="192"/>
      <c r="V150" s="194">
        <f>VLOOKUP($B150,LiquidHeatCapacity,2,0)*(V$83/1000)+VLOOKUP($B150,LiquidHeatCapacity,3,0)*(V$83/1000)^2/2+VLOOKUP($B150,LiquidHeatCapacity,4,0)*(V$83/1000)^3/3+VLOOKUP($B150,LiquidHeatCapacity,5,0)*(V$83/1000)^4/4-VLOOKUP($B150,LiquidHeatCapacity,6,0)/(V$83/1000)+VLOOKUP($B150,LiquidHeatCapacity,7,0)-VLOOKUP($B150,LiquidHeatCapacity,9,0)</f>
        <v>9.60248400933267</v>
      </c>
      <c r="W150" s="192"/>
      <c r="X150" s="194">
        <f>VLOOKUP($B150,LiquidHeatCapacity,2,0)*(X$83/1000)+VLOOKUP($B150,LiquidHeatCapacity,3,0)*(X$83/1000)^2/2+VLOOKUP($B150,LiquidHeatCapacity,4,0)*(X$83/1000)^3/3+VLOOKUP($B150,LiquidHeatCapacity,5,0)*(X$83/1000)^4/4-VLOOKUP($B150,LiquidHeatCapacity,6,0)/(X$83/1000)+VLOOKUP($B150,LiquidHeatCapacity,7,0)-VLOOKUP($B150,LiquidHeatCapacity,9,0)</f>
        <v>0.9804449106475204</v>
      </c>
      <c r="Y150" s="192"/>
      <c r="Z150" s="194">
        <f>VLOOKUP($B150,LiquidHeatCapacity,2,0)*(Z$83/1000)+VLOOKUP($B150,LiquidHeatCapacity,3,0)*(Z$83/1000)^2/2+VLOOKUP($B150,LiquidHeatCapacity,4,0)*(Z$83/1000)^3/3+VLOOKUP($B150,LiquidHeatCapacity,5,0)*(Z$83/1000)^4/4-VLOOKUP($B150,LiquidHeatCapacity,6,0)/(Z$83/1000)+VLOOKUP($B150,LiquidHeatCapacity,7,0)-VLOOKUP($B150,LiquidHeatCapacity,9,0)</f>
        <v>0.9804449106475204</v>
      </c>
      <c r="AA150" s="192"/>
      <c r="AB150" s="194">
        <f>VLOOKUP($B150,LiquidHeatCapacity,2,0)*(AB$83/1000)+VLOOKUP($B150,LiquidHeatCapacity,3,0)*(AB$83/1000)^2/2+VLOOKUP($B150,LiquidHeatCapacity,4,0)*(AB$83/1000)^3/3+VLOOKUP($B150,LiquidHeatCapacity,5,0)*(AB$83/1000)^4/4-VLOOKUP($B150,LiquidHeatCapacity,6,0)/(AB$83/1000)+VLOOKUP($B150,LiquidHeatCapacity,7,0)-VLOOKUP($B150,LiquidHeatCapacity,9,0)</f>
        <v>0.9803071075765502</v>
      </c>
      <c r="AC150" s="192"/>
      <c r="AD150" s="194">
        <f>VLOOKUP($B150,LiquidHeatCapacity,2,0)*(AD$83/1000)+VLOOKUP($B150,LiquidHeatCapacity,3,0)*(AD$83/1000)^2/2+VLOOKUP($B150,LiquidHeatCapacity,4,0)*(AD$83/1000)^3/3+VLOOKUP($B150,LiquidHeatCapacity,5,0)*(AD$83/1000)^4/4-VLOOKUP($B150,LiquidHeatCapacity,6,0)/(AD$83/1000)+VLOOKUP($B150,LiquidHeatCapacity,7,0)-VLOOKUP($B150,LiquidHeatCapacity,9,0)</f>
        <v>0.896410696391797</v>
      </c>
      <c r="AE150" s="192"/>
      <c r="AF150" s="194">
        <f>VLOOKUP($B150,LiquidHeatCapacity,2,0)*(AF$83/1000)+VLOOKUP($B150,LiquidHeatCapacity,3,0)*(AF$83/1000)^2/2+VLOOKUP($B150,LiquidHeatCapacity,4,0)*(AF$83/1000)^3/3+VLOOKUP($B150,LiquidHeatCapacity,5,0)*(AF$83/1000)^4/4-VLOOKUP($B150,LiquidHeatCapacity,6,0)/(AF$83/1000)+VLOOKUP($B150,LiquidHeatCapacity,7,0)-VLOOKUP($B150,LiquidHeatCapacity,9,0)</f>
        <v>-13.475383141889836</v>
      </c>
      <c r="AG150" s="192"/>
      <c r="AH150" s="194">
        <f>VLOOKUP($B150,LiquidHeatCapacity,2,0)*(AH$83/1000)+VLOOKUP($B150,LiquidHeatCapacity,3,0)*(AH$83/1000)^2/2+VLOOKUP($B150,LiquidHeatCapacity,4,0)*(AH$83/1000)^3/3+VLOOKUP($B150,LiquidHeatCapacity,5,0)*(AH$83/1000)^4/4-VLOOKUP($B150,LiquidHeatCapacity,6,0)/(AH$83/1000)+VLOOKUP($B150,LiquidHeatCapacity,7,0)-VLOOKUP($B150,LiquidHeatCapacity,9,0)</f>
        <v>-2.5271819124002946</v>
      </c>
    </row>
    <row r="151" spans="2:34" ht="15" customHeight="1">
      <c r="B151" s="254"/>
      <c r="C151" s="137"/>
      <c r="D151" s="129">
        <f t="shared" si="87"/>
        <v>130</v>
      </c>
      <c r="E151" s="137"/>
      <c r="F151" s="137"/>
      <c r="G151" s="137"/>
      <c r="H151" s="137"/>
      <c r="I151" s="137"/>
      <c r="J151" s="144"/>
      <c r="K151" s="192"/>
      <c r="L151" s="198"/>
      <c r="M151" s="192"/>
      <c r="N151" s="198"/>
      <c r="O151" s="192"/>
      <c r="P151" s="198"/>
      <c r="Q151" s="192"/>
      <c r="R151" s="198"/>
      <c r="S151" s="192"/>
      <c r="T151" s="198"/>
      <c r="U151" s="192"/>
      <c r="V151" s="198"/>
      <c r="W151" s="192"/>
      <c r="X151" s="198"/>
      <c r="Y151" s="192"/>
      <c r="Z151" s="198"/>
      <c r="AA151" s="192"/>
      <c r="AB151" s="198"/>
      <c r="AC151" s="192"/>
      <c r="AD151" s="198"/>
      <c r="AE151" s="192"/>
      <c r="AF151" s="198"/>
      <c r="AG151" s="192"/>
      <c r="AH151" s="198"/>
    </row>
    <row r="152" spans="1:34" ht="15" customHeight="1">
      <c r="A152" s="103" t="s">
        <v>402</v>
      </c>
      <c r="B152" s="258" t="s">
        <v>366</v>
      </c>
      <c r="C152" s="44"/>
      <c r="D152" s="45">
        <f t="shared" si="87"/>
        <v>131</v>
      </c>
      <c r="E152" s="44"/>
      <c r="F152" s="44"/>
      <c r="G152" s="44"/>
      <c r="H152" s="44"/>
      <c r="I152" s="44"/>
      <c r="J152" s="116"/>
      <c r="K152" s="148" t="s">
        <v>363</v>
      </c>
      <c r="L152" s="149" t="s">
        <v>364</v>
      </c>
      <c r="M152" s="148" t="s">
        <v>363</v>
      </c>
      <c r="N152" s="149" t="s">
        <v>364</v>
      </c>
      <c r="O152" s="148" t="s">
        <v>363</v>
      </c>
      <c r="P152" s="149" t="s">
        <v>364</v>
      </c>
      <c r="Q152" s="148" t="s">
        <v>363</v>
      </c>
      <c r="R152" s="149" t="s">
        <v>364</v>
      </c>
      <c r="S152" s="148" t="s">
        <v>363</v>
      </c>
      <c r="T152" s="149" t="s">
        <v>364</v>
      </c>
      <c r="U152" s="148" t="s">
        <v>363</v>
      </c>
      <c r="V152" s="149" t="s">
        <v>364</v>
      </c>
      <c r="W152" s="148" t="s">
        <v>363</v>
      </c>
      <c r="X152" s="149" t="s">
        <v>364</v>
      </c>
      <c r="Y152" s="148" t="s">
        <v>363</v>
      </c>
      <c r="Z152" s="149" t="s">
        <v>364</v>
      </c>
      <c r="AA152" s="148" t="s">
        <v>363</v>
      </c>
      <c r="AB152" s="149" t="s">
        <v>364</v>
      </c>
      <c r="AC152" s="148" t="s">
        <v>363</v>
      </c>
      <c r="AD152" s="149" t="s">
        <v>364</v>
      </c>
      <c r="AE152" s="148" t="s">
        <v>363</v>
      </c>
      <c r="AF152" s="149" t="s">
        <v>364</v>
      </c>
      <c r="AG152" s="148" t="s">
        <v>363</v>
      </c>
      <c r="AH152" s="149" t="s">
        <v>364</v>
      </c>
    </row>
    <row r="153" spans="2:34" ht="15" customHeight="1">
      <c r="B153" s="254" t="str">
        <f aca="true" t="shared" si="88" ref="B153:B171">B24</f>
        <v>CH4</v>
      </c>
      <c r="C153" s="137" t="s">
        <v>371</v>
      </c>
      <c r="D153" s="129">
        <f t="shared" si="87"/>
        <v>132</v>
      </c>
      <c r="E153" s="137"/>
      <c r="F153" s="137"/>
      <c r="G153" s="137"/>
      <c r="H153" s="137"/>
      <c r="I153" s="137"/>
      <c r="J153" s="144"/>
      <c r="K153" s="199">
        <f aca="true" t="shared" si="89" ref="K153:K165">K87*K110</f>
        <v>1.1971112053572597</v>
      </c>
      <c r="L153" s="200"/>
      <c r="M153" s="199">
        <f aca="true" t="shared" si="90" ref="M153:M165">M87*M110</f>
        <v>1.435528641014085E-17</v>
      </c>
      <c r="N153" s="200"/>
      <c r="O153" s="199">
        <f aca="true" t="shared" si="91" ref="O153:O165">O87*O110</f>
        <v>26787.47645382704</v>
      </c>
      <c r="P153" s="200"/>
      <c r="Q153" s="199">
        <f aca="true" t="shared" si="92" ref="Q153:S165">Q87*Q110</f>
        <v>8969.187498817648</v>
      </c>
      <c r="R153" s="200"/>
      <c r="S153" s="199">
        <f t="shared" si="92"/>
        <v>2713.710123541263</v>
      </c>
      <c r="T153" s="200"/>
      <c r="U153" s="199">
        <f aca="true" t="shared" si="93" ref="U153:U165">U87*U110</f>
        <v>3479.9684771921166</v>
      </c>
      <c r="V153" s="200"/>
      <c r="W153" s="199">
        <f aca="true" t="shared" si="94" ref="W153:W165">W87*W110</f>
        <v>85.20142666272932</v>
      </c>
      <c r="X153" s="200"/>
      <c r="Y153" s="199">
        <f aca="true" t="shared" si="95" ref="Y153:Y165">Y87*Y110</f>
        <v>85.20142666272932</v>
      </c>
      <c r="Z153" s="200"/>
      <c r="AA153" s="199">
        <f aca="true" t="shared" si="96" ref="AA153:AA165">AA87*AA110</f>
        <v>4.676094051409052E-09</v>
      </c>
      <c r="AB153" s="200"/>
      <c r="AC153" s="199">
        <f aca="true" t="shared" si="97" ref="AC153:AC165">AC87*AC110</f>
        <v>85.20142666272932</v>
      </c>
      <c r="AD153" s="200"/>
      <c r="AE153" s="199">
        <f aca="true" t="shared" si="98" ref="AE153:AE165">AE87*AE110</f>
        <v>4.676094051409052E-09</v>
      </c>
      <c r="AF153" s="200"/>
      <c r="AG153" s="199">
        <f aca="true" t="shared" si="99" ref="AG153:AG165">AG87*AG110</f>
        <v>85.20142665805322</v>
      </c>
      <c r="AH153" s="200"/>
    </row>
    <row r="154" spans="2:34" ht="15" customHeight="1">
      <c r="B154" s="254" t="str">
        <f t="shared" si="88"/>
        <v>C2H6</v>
      </c>
      <c r="C154" s="137" t="s">
        <v>371</v>
      </c>
      <c r="D154" s="129">
        <f t="shared" si="87"/>
        <v>133</v>
      </c>
      <c r="E154" s="137"/>
      <c r="F154" s="137"/>
      <c r="G154" s="137"/>
      <c r="H154" s="137"/>
      <c r="I154" s="137"/>
      <c r="J154" s="144"/>
      <c r="K154" s="199">
        <f t="shared" si="89"/>
        <v>0</v>
      </c>
      <c r="L154" s="200"/>
      <c r="M154" s="199">
        <f t="shared" si="90"/>
        <v>0</v>
      </c>
      <c r="N154" s="200"/>
      <c r="O154" s="199">
        <f t="shared" si="91"/>
        <v>0</v>
      </c>
      <c r="P154" s="200"/>
      <c r="Q154" s="199">
        <f t="shared" si="92"/>
        <v>0</v>
      </c>
      <c r="R154" s="200"/>
      <c r="S154" s="199">
        <f t="shared" si="92"/>
        <v>0</v>
      </c>
      <c r="T154" s="200"/>
      <c r="U154" s="199">
        <f t="shared" si="93"/>
        <v>0</v>
      </c>
      <c r="V154" s="200"/>
      <c r="W154" s="199">
        <f t="shared" si="94"/>
        <v>0</v>
      </c>
      <c r="X154" s="200"/>
      <c r="Y154" s="199">
        <f t="shared" si="95"/>
        <v>0</v>
      </c>
      <c r="Z154" s="200"/>
      <c r="AA154" s="199">
        <f t="shared" si="96"/>
        <v>0</v>
      </c>
      <c r="AB154" s="200"/>
      <c r="AC154" s="199">
        <f t="shared" si="97"/>
        <v>0</v>
      </c>
      <c r="AD154" s="200"/>
      <c r="AE154" s="199">
        <f t="shared" si="98"/>
        <v>0</v>
      </c>
      <c r="AF154" s="200"/>
      <c r="AG154" s="199">
        <f t="shared" si="99"/>
        <v>0</v>
      </c>
      <c r="AH154" s="200"/>
    </row>
    <row r="155" spans="2:34" ht="15" customHeight="1">
      <c r="B155" s="254" t="str">
        <f t="shared" si="88"/>
        <v>C3H8</v>
      </c>
      <c r="C155" s="137" t="s">
        <v>371</v>
      </c>
      <c r="D155" s="129">
        <f t="shared" si="87"/>
        <v>134</v>
      </c>
      <c r="E155" s="137"/>
      <c r="F155" s="137"/>
      <c r="G155" s="137"/>
      <c r="H155" s="137"/>
      <c r="I155" s="137"/>
      <c r="J155" s="144"/>
      <c r="K155" s="199">
        <f t="shared" si="89"/>
        <v>0</v>
      </c>
      <c r="L155" s="200"/>
      <c r="M155" s="199">
        <f t="shared" si="90"/>
        <v>0</v>
      </c>
      <c r="N155" s="200"/>
      <c r="O155" s="199">
        <f t="shared" si="91"/>
        <v>0</v>
      </c>
      <c r="P155" s="200"/>
      <c r="Q155" s="199">
        <f t="shared" si="92"/>
        <v>0</v>
      </c>
      <c r="R155" s="200"/>
      <c r="S155" s="199">
        <f t="shared" si="92"/>
        <v>0</v>
      </c>
      <c r="T155" s="200"/>
      <c r="U155" s="199">
        <f t="shared" si="93"/>
        <v>0</v>
      </c>
      <c r="V155" s="200"/>
      <c r="W155" s="199">
        <f t="shared" si="94"/>
        <v>0</v>
      </c>
      <c r="X155" s="200"/>
      <c r="Y155" s="199">
        <f t="shared" si="95"/>
        <v>0</v>
      </c>
      <c r="Z155" s="200"/>
      <c r="AA155" s="199">
        <f t="shared" si="96"/>
        <v>0</v>
      </c>
      <c r="AB155" s="200"/>
      <c r="AC155" s="199">
        <f t="shared" si="97"/>
        <v>0</v>
      </c>
      <c r="AD155" s="200"/>
      <c r="AE155" s="199">
        <f t="shared" si="98"/>
        <v>0</v>
      </c>
      <c r="AF155" s="200"/>
      <c r="AG155" s="199">
        <f t="shared" si="99"/>
        <v>0</v>
      </c>
      <c r="AH155" s="200"/>
    </row>
    <row r="156" spans="2:34" ht="15" customHeight="1">
      <c r="B156" s="254" t="str">
        <f t="shared" si="88"/>
        <v>C4H10</v>
      </c>
      <c r="C156" s="137" t="s">
        <v>371</v>
      </c>
      <c r="D156" s="129">
        <f t="shared" si="87"/>
        <v>135</v>
      </c>
      <c r="E156" s="137"/>
      <c r="F156" s="137"/>
      <c r="G156" s="137"/>
      <c r="H156" s="137"/>
      <c r="I156" s="137"/>
      <c r="J156" s="144"/>
      <c r="K156" s="199">
        <f t="shared" si="89"/>
        <v>0</v>
      </c>
      <c r="L156" s="200"/>
      <c r="M156" s="199">
        <f t="shared" si="90"/>
        <v>0</v>
      </c>
      <c r="N156" s="200"/>
      <c r="O156" s="199">
        <f t="shared" si="91"/>
        <v>0</v>
      </c>
      <c r="P156" s="200"/>
      <c r="Q156" s="199">
        <f t="shared" si="92"/>
        <v>0</v>
      </c>
      <c r="R156" s="200"/>
      <c r="S156" s="199">
        <f t="shared" si="92"/>
        <v>0</v>
      </c>
      <c r="T156" s="200"/>
      <c r="U156" s="199">
        <f t="shared" si="93"/>
        <v>0</v>
      </c>
      <c r="V156" s="200"/>
      <c r="W156" s="199">
        <f t="shared" si="94"/>
        <v>0</v>
      </c>
      <c r="X156" s="200"/>
      <c r="Y156" s="199">
        <f t="shared" si="95"/>
        <v>0</v>
      </c>
      <c r="Z156" s="200"/>
      <c r="AA156" s="199">
        <f t="shared" si="96"/>
        <v>0</v>
      </c>
      <c r="AB156" s="200"/>
      <c r="AC156" s="199">
        <f t="shared" si="97"/>
        <v>0</v>
      </c>
      <c r="AD156" s="200"/>
      <c r="AE156" s="199">
        <f t="shared" si="98"/>
        <v>0</v>
      </c>
      <c r="AF156" s="200"/>
      <c r="AG156" s="199">
        <f t="shared" si="99"/>
        <v>0</v>
      </c>
      <c r="AH156" s="200"/>
    </row>
    <row r="157" spans="2:34" ht="15" customHeight="1">
      <c r="B157" s="254" t="str">
        <f t="shared" si="88"/>
        <v>C5H12</v>
      </c>
      <c r="C157" s="137" t="s">
        <v>371</v>
      </c>
      <c r="D157" s="129">
        <f t="shared" si="87"/>
        <v>136</v>
      </c>
      <c r="E157" s="137"/>
      <c r="F157" s="137"/>
      <c r="G157" s="137"/>
      <c r="H157" s="137"/>
      <c r="I157" s="137"/>
      <c r="J157" s="144"/>
      <c r="K157" s="199">
        <f t="shared" si="89"/>
        <v>0</v>
      </c>
      <c r="L157" s="200"/>
      <c r="M157" s="199">
        <f t="shared" si="90"/>
        <v>0</v>
      </c>
      <c r="N157" s="200"/>
      <c r="O157" s="199">
        <f t="shared" si="91"/>
        <v>0</v>
      </c>
      <c r="P157" s="200"/>
      <c r="Q157" s="199">
        <f t="shared" si="92"/>
        <v>0</v>
      </c>
      <c r="R157" s="200"/>
      <c r="S157" s="199">
        <f t="shared" si="92"/>
        <v>0</v>
      </c>
      <c r="T157" s="200"/>
      <c r="U157" s="199">
        <f t="shared" si="93"/>
        <v>0</v>
      </c>
      <c r="V157" s="200"/>
      <c r="W157" s="199">
        <f t="shared" si="94"/>
        <v>0</v>
      </c>
      <c r="X157" s="200"/>
      <c r="Y157" s="199">
        <f t="shared" si="95"/>
        <v>0</v>
      </c>
      <c r="Z157" s="200"/>
      <c r="AA157" s="199">
        <f t="shared" si="96"/>
        <v>0</v>
      </c>
      <c r="AB157" s="200"/>
      <c r="AC157" s="199">
        <f t="shared" si="97"/>
        <v>0</v>
      </c>
      <c r="AD157" s="200"/>
      <c r="AE157" s="199">
        <f t="shared" si="98"/>
        <v>0</v>
      </c>
      <c r="AF157" s="200"/>
      <c r="AG157" s="199">
        <f t="shared" si="99"/>
        <v>0</v>
      </c>
      <c r="AH157" s="200"/>
    </row>
    <row r="158" spans="2:34" ht="15" customHeight="1">
      <c r="B158" s="254" t="str">
        <f t="shared" si="88"/>
        <v>C6H14</v>
      </c>
      <c r="C158" s="137" t="s">
        <v>371</v>
      </c>
      <c r="D158" s="129">
        <f t="shared" si="87"/>
        <v>137</v>
      </c>
      <c r="E158" s="137"/>
      <c r="F158" s="137"/>
      <c r="G158" s="137"/>
      <c r="H158" s="137"/>
      <c r="I158" s="137"/>
      <c r="J158" s="144"/>
      <c r="K158" s="199">
        <f t="shared" si="89"/>
        <v>0</v>
      </c>
      <c r="L158" s="200"/>
      <c r="M158" s="199">
        <f t="shared" si="90"/>
        <v>0</v>
      </c>
      <c r="N158" s="200"/>
      <c r="O158" s="199">
        <f t="shared" si="91"/>
        <v>0</v>
      </c>
      <c r="P158" s="200"/>
      <c r="Q158" s="199">
        <f t="shared" si="92"/>
        <v>0</v>
      </c>
      <c r="R158" s="200"/>
      <c r="S158" s="199">
        <f t="shared" si="92"/>
        <v>0</v>
      </c>
      <c r="T158" s="200"/>
      <c r="U158" s="199">
        <f t="shared" si="93"/>
        <v>0</v>
      </c>
      <c r="V158" s="200"/>
      <c r="W158" s="199">
        <f t="shared" si="94"/>
        <v>0</v>
      </c>
      <c r="X158" s="200"/>
      <c r="Y158" s="199">
        <f t="shared" si="95"/>
        <v>0</v>
      </c>
      <c r="Z158" s="200"/>
      <c r="AA158" s="199">
        <f t="shared" si="96"/>
        <v>0</v>
      </c>
      <c r="AB158" s="200"/>
      <c r="AC158" s="199">
        <f t="shared" si="97"/>
        <v>0</v>
      </c>
      <c r="AD158" s="200"/>
      <c r="AE158" s="199">
        <f t="shared" si="98"/>
        <v>0</v>
      </c>
      <c r="AF158" s="200"/>
      <c r="AG158" s="199">
        <f t="shared" si="99"/>
        <v>0</v>
      </c>
      <c r="AH158" s="200"/>
    </row>
    <row r="159" spans="2:34" ht="15" customHeight="1">
      <c r="B159" s="254" t="str">
        <f t="shared" si="88"/>
        <v>H2</v>
      </c>
      <c r="C159" s="137" t="s">
        <v>371</v>
      </c>
      <c r="D159" s="129">
        <f t="shared" si="87"/>
        <v>138</v>
      </c>
      <c r="E159" s="137"/>
      <c r="F159" s="137"/>
      <c r="G159" s="137"/>
      <c r="H159" s="137"/>
      <c r="I159" s="137"/>
      <c r="J159" s="144"/>
      <c r="K159" s="199">
        <f t="shared" si="89"/>
        <v>1.4924828157703018E-11</v>
      </c>
      <c r="L159" s="200"/>
      <c r="M159" s="199">
        <f t="shared" si="90"/>
        <v>9.490177384916229E-18</v>
      </c>
      <c r="N159" s="200"/>
      <c r="O159" s="199">
        <f t="shared" si="91"/>
        <v>1.5684642059260986E-06</v>
      </c>
      <c r="P159" s="200"/>
      <c r="Q159" s="199">
        <f t="shared" si="92"/>
        <v>69260.1051705994</v>
      </c>
      <c r="R159" s="200"/>
      <c r="S159" s="199">
        <f t="shared" si="92"/>
        <v>26894.21470135721</v>
      </c>
      <c r="T159" s="200"/>
      <c r="U159" s="199">
        <f t="shared" si="93"/>
        <v>37074.53652666124</v>
      </c>
      <c r="V159" s="200"/>
      <c r="W159" s="199">
        <f t="shared" si="94"/>
        <v>1161.8436168669903</v>
      </c>
      <c r="X159" s="200"/>
      <c r="Y159" s="199">
        <f t="shared" si="95"/>
        <v>1161.8436168669903</v>
      </c>
      <c r="Z159" s="200"/>
      <c r="AA159" s="199">
        <f t="shared" si="96"/>
        <v>3.755628599414873E-09</v>
      </c>
      <c r="AB159" s="200"/>
      <c r="AC159" s="199">
        <f t="shared" si="97"/>
        <v>1161.8436168669903</v>
      </c>
      <c r="AD159" s="200"/>
      <c r="AE159" s="199">
        <f t="shared" si="98"/>
        <v>987.5670743369417</v>
      </c>
      <c r="AF159" s="200"/>
      <c r="AG159" s="199">
        <f t="shared" si="99"/>
        <v>174.2765425300485</v>
      </c>
      <c r="AH159" s="200"/>
    </row>
    <row r="160" spans="2:34" ht="15" customHeight="1">
      <c r="B160" s="254" t="str">
        <f t="shared" si="88"/>
        <v>CO</v>
      </c>
      <c r="C160" s="137" t="s">
        <v>371</v>
      </c>
      <c r="D160" s="129">
        <f t="shared" si="87"/>
        <v>139</v>
      </c>
      <c r="E160" s="137"/>
      <c r="F160" s="137"/>
      <c r="G160" s="137"/>
      <c r="H160" s="137"/>
      <c r="I160" s="137"/>
      <c r="J160" s="144"/>
      <c r="K160" s="199">
        <f t="shared" si="89"/>
        <v>3.2270771857128014E-10</v>
      </c>
      <c r="L160" s="200"/>
      <c r="M160" s="199">
        <f t="shared" si="90"/>
        <v>9.650346342922306E-18</v>
      </c>
      <c r="N160" s="200"/>
      <c r="O160" s="199">
        <f t="shared" si="91"/>
        <v>1.6238212942226095E-06</v>
      </c>
      <c r="P160" s="200"/>
      <c r="Q160" s="199">
        <f t="shared" si="92"/>
        <v>13925.647797539772</v>
      </c>
      <c r="R160" s="200"/>
      <c r="S160" s="199">
        <f t="shared" si="92"/>
        <v>5200.438523373636</v>
      </c>
      <c r="T160" s="200"/>
      <c r="U160" s="199">
        <f t="shared" si="93"/>
        <v>2179.597167339293</v>
      </c>
      <c r="V160" s="200"/>
      <c r="W160" s="199">
        <f t="shared" si="94"/>
        <v>67.83458231246296</v>
      </c>
      <c r="X160" s="200"/>
      <c r="Y160" s="199">
        <f t="shared" si="95"/>
        <v>67.83458231246296</v>
      </c>
      <c r="Z160" s="200"/>
      <c r="AA160" s="199">
        <f t="shared" si="96"/>
        <v>3.8201999915166595E-09</v>
      </c>
      <c r="AB160" s="200"/>
      <c r="AC160" s="199">
        <f t="shared" si="97"/>
        <v>67.83458231246296</v>
      </c>
      <c r="AD160" s="200"/>
      <c r="AE160" s="199">
        <f t="shared" si="98"/>
        <v>0.009132332629789264</v>
      </c>
      <c r="AF160" s="200"/>
      <c r="AG160" s="199">
        <f t="shared" si="99"/>
        <v>67.82544997983317</v>
      </c>
      <c r="AH160" s="200"/>
    </row>
    <row r="161" spans="2:34" ht="15" customHeight="1">
      <c r="B161" s="254" t="str">
        <f t="shared" si="88"/>
        <v>CO2</v>
      </c>
      <c r="C161" s="137" t="s">
        <v>371</v>
      </c>
      <c r="D161" s="129">
        <f t="shared" si="87"/>
        <v>140</v>
      </c>
      <c r="E161" s="137"/>
      <c r="F161" s="137"/>
      <c r="G161" s="137"/>
      <c r="H161" s="137"/>
      <c r="I161" s="137"/>
      <c r="J161" s="144"/>
      <c r="K161" s="199">
        <f t="shared" si="89"/>
        <v>-2.9202432922943447E-10</v>
      </c>
      <c r="L161" s="200"/>
      <c r="M161" s="199">
        <f t="shared" si="90"/>
        <v>1.4008353544905846E-17</v>
      </c>
      <c r="N161" s="200"/>
      <c r="O161" s="199">
        <f t="shared" si="91"/>
        <v>2.4521774437418624E-06</v>
      </c>
      <c r="P161" s="200"/>
      <c r="Q161" s="199">
        <f t="shared" si="92"/>
        <v>12282.64555085728</v>
      </c>
      <c r="R161" s="200"/>
      <c r="S161" s="199">
        <f t="shared" si="92"/>
        <v>4281.354299938747</v>
      </c>
      <c r="T161" s="200"/>
      <c r="U161" s="199">
        <f t="shared" si="93"/>
        <v>11620.887559168788</v>
      </c>
      <c r="V161" s="200"/>
      <c r="W161" s="199">
        <f t="shared" si="94"/>
        <v>309.69595478535797</v>
      </c>
      <c r="X161" s="200"/>
      <c r="Y161" s="199">
        <f t="shared" si="95"/>
        <v>309.69595478535797</v>
      </c>
      <c r="Z161" s="200"/>
      <c r="AA161" s="199">
        <f t="shared" si="96"/>
        <v>4.837295209509876E-09</v>
      </c>
      <c r="AB161" s="200"/>
      <c r="AC161" s="199">
        <f t="shared" si="97"/>
        <v>309.69595478535797</v>
      </c>
      <c r="AD161" s="200"/>
      <c r="AE161" s="199">
        <f t="shared" si="98"/>
        <v>0.0011563737233608045</v>
      </c>
      <c r="AF161" s="200"/>
      <c r="AG161" s="199">
        <f t="shared" si="99"/>
        <v>309.6947984116346</v>
      </c>
      <c r="AH161" s="200"/>
    </row>
    <row r="162" spans="2:34" ht="15" customHeight="1">
      <c r="B162" s="254" t="str">
        <f t="shared" si="88"/>
        <v>N2</v>
      </c>
      <c r="C162" s="137" t="s">
        <v>371</v>
      </c>
      <c r="D162" s="129">
        <f t="shared" si="87"/>
        <v>141</v>
      </c>
      <c r="E162" s="137"/>
      <c r="F162" s="137"/>
      <c r="G162" s="137"/>
      <c r="H162" s="137"/>
      <c r="I162" s="137"/>
      <c r="J162" s="144"/>
      <c r="K162" s="199">
        <f t="shared" si="89"/>
        <v>-1.0777510343740638E-09</v>
      </c>
      <c r="L162" s="200"/>
      <c r="M162" s="199">
        <f t="shared" si="90"/>
        <v>9.6410492653324E-18</v>
      </c>
      <c r="N162" s="200"/>
      <c r="O162" s="199">
        <f t="shared" si="91"/>
        <v>1.6186719302108603E-06</v>
      </c>
      <c r="P162" s="200"/>
      <c r="Q162" s="199">
        <f t="shared" si="92"/>
        <v>2.6419011712360136E-06</v>
      </c>
      <c r="R162" s="200"/>
      <c r="S162" s="199">
        <f t="shared" si="92"/>
        <v>9.947319180258776E-07</v>
      </c>
      <c r="T162" s="200"/>
      <c r="U162" s="199">
        <f t="shared" si="93"/>
        <v>1.2257241475214043E-06</v>
      </c>
      <c r="V162" s="200"/>
      <c r="W162" s="199">
        <f t="shared" si="94"/>
        <v>3.6486918066209304E-08</v>
      </c>
      <c r="X162" s="200"/>
      <c r="Y162" s="199">
        <f t="shared" si="95"/>
        <v>3.6486918066209304E-08</v>
      </c>
      <c r="Z162" s="200"/>
      <c r="AA162" s="199">
        <f t="shared" si="96"/>
        <v>3.648691806584443E-09</v>
      </c>
      <c r="AB162" s="200"/>
      <c r="AC162" s="199">
        <f t="shared" si="97"/>
        <v>3.6486918066209304E-08</v>
      </c>
      <c r="AD162" s="200"/>
      <c r="AE162" s="199">
        <f t="shared" si="98"/>
        <v>3.6486918066209304E-08</v>
      </c>
      <c r="AF162" s="200"/>
      <c r="AG162" s="199">
        <f t="shared" si="99"/>
        <v>0</v>
      </c>
      <c r="AH162" s="200"/>
    </row>
    <row r="163" spans="2:34" ht="15" customHeight="1">
      <c r="B163" s="254" t="str">
        <f t="shared" si="88"/>
        <v>O2</v>
      </c>
      <c r="C163" s="137" t="s">
        <v>371</v>
      </c>
      <c r="D163" s="129">
        <f t="shared" si="87"/>
        <v>142</v>
      </c>
      <c r="E163" s="137"/>
      <c r="F163" s="137"/>
      <c r="G163" s="137"/>
      <c r="H163" s="137"/>
      <c r="I163" s="137"/>
      <c r="J163" s="144"/>
      <c r="K163" s="199">
        <f t="shared" si="89"/>
        <v>-1.9318905024320543E-09</v>
      </c>
      <c r="L163" s="200"/>
      <c r="M163" s="199">
        <f t="shared" si="90"/>
        <v>1.007262337972115E-17</v>
      </c>
      <c r="N163" s="200"/>
      <c r="O163" s="199">
        <f t="shared" si="91"/>
        <v>1.7025521377176344E-06</v>
      </c>
      <c r="P163" s="200"/>
      <c r="Q163" s="199">
        <f t="shared" si="92"/>
        <v>2.787111895632168E-06</v>
      </c>
      <c r="R163" s="200"/>
      <c r="S163" s="199">
        <f t="shared" si="92"/>
        <v>1.039775274005508E-06</v>
      </c>
      <c r="T163" s="200"/>
      <c r="U163" s="199">
        <f t="shared" si="93"/>
        <v>1.2851254668926334E-06</v>
      </c>
      <c r="V163" s="200"/>
      <c r="W163" s="199">
        <f t="shared" si="94"/>
        <v>3.5837590164299816E-08</v>
      </c>
      <c r="X163" s="200"/>
      <c r="Y163" s="199">
        <f t="shared" si="95"/>
        <v>3.5837590164299816E-08</v>
      </c>
      <c r="Z163" s="200"/>
      <c r="AA163" s="199">
        <f t="shared" si="96"/>
        <v>3.5837590163941437E-09</v>
      </c>
      <c r="AB163" s="200"/>
      <c r="AC163" s="199">
        <f t="shared" si="97"/>
        <v>3.5837590164299816E-08</v>
      </c>
      <c r="AD163" s="200"/>
      <c r="AE163" s="199">
        <f t="shared" si="98"/>
        <v>3.5837590164299816E-08</v>
      </c>
      <c r="AF163" s="200"/>
      <c r="AG163" s="199">
        <f t="shared" si="99"/>
        <v>0</v>
      </c>
      <c r="AH163" s="200"/>
    </row>
    <row r="164" spans="2:34" ht="15" customHeight="1">
      <c r="B164" s="254" t="str">
        <f t="shared" si="88"/>
        <v>Ar</v>
      </c>
      <c r="C164" s="137" t="s">
        <v>371</v>
      </c>
      <c r="D164" s="129">
        <f t="shared" si="87"/>
        <v>143</v>
      </c>
      <c r="E164" s="137"/>
      <c r="F164" s="137"/>
      <c r="G164" s="137"/>
      <c r="H164" s="137"/>
      <c r="I164" s="137"/>
      <c r="J164" s="144"/>
      <c r="K164" s="199">
        <f t="shared" si="89"/>
        <v>-4.099999999951365E-13</v>
      </c>
      <c r="L164" s="200"/>
      <c r="M164" s="199">
        <f t="shared" si="90"/>
        <v>6.7554459000000005E-18</v>
      </c>
      <c r="N164" s="200"/>
      <c r="O164" s="199">
        <f t="shared" si="91"/>
        <v>1.1120505900111207E-06</v>
      </c>
      <c r="P164" s="200"/>
      <c r="Q164" s="199">
        <f t="shared" si="92"/>
        <v>1.7668095900176683E-06</v>
      </c>
      <c r="R164" s="200"/>
      <c r="S164" s="199">
        <f t="shared" si="92"/>
        <v>6.963305900069634E-07</v>
      </c>
      <c r="T164" s="200"/>
      <c r="U164" s="199">
        <f t="shared" si="93"/>
        <v>8.519117886491201E-07</v>
      </c>
      <c r="V164" s="200"/>
      <c r="W164" s="199">
        <f t="shared" si="94"/>
        <v>2.7021390000270206E-08</v>
      </c>
      <c r="X164" s="200"/>
      <c r="Y164" s="199">
        <f t="shared" si="95"/>
        <v>2.7021390000270206E-08</v>
      </c>
      <c r="Z164" s="200"/>
      <c r="AA164" s="199">
        <f t="shared" si="96"/>
        <v>2.702138999999999E-09</v>
      </c>
      <c r="AB164" s="200"/>
      <c r="AC164" s="199">
        <f t="shared" si="97"/>
        <v>2.7021390000270206E-08</v>
      </c>
      <c r="AD164" s="200"/>
      <c r="AE164" s="199">
        <f t="shared" si="98"/>
        <v>2.7021390000270206E-08</v>
      </c>
      <c r="AF164" s="200"/>
      <c r="AG164" s="199">
        <f t="shared" si="99"/>
        <v>0</v>
      </c>
      <c r="AH164" s="200"/>
    </row>
    <row r="165" spans="2:34" ht="15" customHeight="1">
      <c r="B165" s="254" t="str">
        <f t="shared" si="88"/>
        <v>CH3OH</v>
      </c>
      <c r="C165" s="137" t="s">
        <v>371</v>
      </c>
      <c r="D165" s="129">
        <f t="shared" si="87"/>
        <v>144</v>
      </c>
      <c r="E165" s="137"/>
      <c r="F165" s="137"/>
      <c r="G165" s="137"/>
      <c r="H165" s="137"/>
      <c r="I165" s="137"/>
      <c r="J165" s="144"/>
      <c r="K165" s="199">
        <f t="shared" si="89"/>
        <v>0</v>
      </c>
      <c r="L165" s="200"/>
      <c r="M165" s="199">
        <f t="shared" si="90"/>
        <v>0</v>
      </c>
      <c r="N165" s="200"/>
      <c r="O165" s="199">
        <f t="shared" si="91"/>
        <v>0</v>
      </c>
      <c r="P165" s="200"/>
      <c r="Q165" s="199">
        <f t="shared" si="92"/>
        <v>0</v>
      </c>
      <c r="R165" s="200"/>
      <c r="S165" s="199">
        <f t="shared" si="92"/>
        <v>0</v>
      </c>
      <c r="T165" s="200"/>
      <c r="U165" s="199">
        <f t="shared" si="93"/>
        <v>0</v>
      </c>
      <c r="V165" s="200"/>
      <c r="W165" s="199">
        <f t="shared" si="94"/>
        <v>0</v>
      </c>
      <c r="X165" s="200"/>
      <c r="Y165" s="199">
        <f t="shared" si="95"/>
        <v>0</v>
      </c>
      <c r="Z165" s="200"/>
      <c r="AA165" s="199">
        <f t="shared" si="96"/>
        <v>0</v>
      </c>
      <c r="AB165" s="200"/>
      <c r="AC165" s="199">
        <f t="shared" si="97"/>
        <v>0</v>
      </c>
      <c r="AD165" s="200"/>
      <c r="AE165" s="199">
        <f t="shared" si="98"/>
        <v>0</v>
      </c>
      <c r="AF165" s="200"/>
      <c r="AG165" s="199">
        <f t="shared" si="99"/>
        <v>0</v>
      </c>
      <c r="AH165" s="200"/>
    </row>
    <row r="166" spans="2:34" ht="15" customHeight="1">
      <c r="B166" s="254">
        <f t="shared" si="88"/>
      </c>
      <c r="C166" s="137"/>
      <c r="D166" s="129">
        <f t="shared" si="87"/>
        <v>145</v>
      </c>
      <c r="E166" s="137"/>
      <c r="F166" s="137"/>
      <c r="G166" s="137"/>
      <c r="H166" s="137"/>
      <c r="I166" s="137"/>
      <c r="J166" s="144"/>
      <c r="K166" s="199"/>
      <c r="L166" s="200"/>
      <c r="M166" s="199"/>
      <c r="N166" s="200"/>
      <c r="O166" s="199"/>
      <c r="P166" s="200"/>
      <c r="Q166" s="199"/>
      <c r="R166" s="200"/>
      <c r="S166" s="199"/>
      <c r="T166" s="200"/>
      <c r="U166" s="199"/>
      <c r="V166" s="200"/>
      <c r="W166" s="199"/>
      <c r="X166" s="200"/>
      <c r="Y166" s="199"/>
      <c r="Z166" s="200"/>
      <c r="AA166" s="199"/>
      <c r="AB166" s="200"/>
      <c r="AC166" s="199"/>
      <c r="AD166" s="200"/>
      <c r="AE166" s="199"/>
      <c r="AF166" s="200"/>
      <c r="AG166" s="199"/>
      <c r="AH166" s="200"/>
    </row>
    <row r="167" spans="2:34" ht="15" customHeight="1">
      <c r="B167" s="254">
        <f t="shared" si="88"/>
      </c>
      <c r="C167" s="137"/>
      <c r="D167" s="129">
        <f t="shared" si="87"/>
        <v>146</v>
      </c>
      <c r="E167" s="137"/>
      <c r="F167" s="137"/>
      <c r="G167" s="137"/>
      <c r="H167" s="137"/>
      <c r="I167" s="137"/>
      <c r="J167" s="144"/>
      <c r="K167" s="199"/>
      <c r="L167" s="200"/>
      <c r="M167" s="199"/>
      <c r="N167" s="200"/>
      <c r="O167" s="199"/>
      <c r="P167" s="200"/>
      <c r="Q167" s="199"/>
      <c r="R167" s="200"/>
      <c r="S167" s="199"/>
      <c r="T167" s="200"/>
      <c r="U167" s="199"/>
      <c r="V167" s="200"/>
      <c r="W167" s="199"/>
      <c r="X167" s="200"/>
      <c r="Y167" s="199"/>
      <c r="Z167" s="200"/>
      <c r="AA167" s="199"/>
      <c r="AB167" s="200"/>
      <c r="AC167" s="199"/>
      <c r="AD167" s="200"/>
      <c r="AE167" s="199"/>
      <c r="AF167" s="200"/>
      <c r="AG167" s="199"/>
      <c r="AH167" s="200"/>
    </row>
    <row r="168" spans="2:34" ht="15" customHeight="1">
      <c r="B168" s="254">
        <f t="shared" si="88"/>
      </c>
      <c r="C168" s="137"/>
      <c r="D168" s="129">
        <f t="shared" si="87"/>
        <v>147</v>
      </c>
      <c r="E168" s="137"/>
      <c r="F168" s="137"/>
      <c r="G168" s="137"/>
      <c r="H168" s="137"/>
      <c r="I168" s="137"/>
      <c r="J168" s="144"/>
      <c r="K168" s="199"/>
      <c r="L168" s="200"/>
      <c r="M168" s="199"/>
      <c r="N168" s="200"/>
      <c r="O168" s="199"/>
      <c r="P168" s="200"/>
      <c r="Q168" s="199"/>
      <c r="R168" s="200"/>
      <c r="S168" s="199"/>
      <c r="T168" s="200"/>
      <c r="U168" s="199"/>
      <c r="V168" s="200"/>
      <c r="W168" s="199"/>
      <c r="X168" s="200"/>
      <c r="Y168" s="199"/>
      <c r="Z168" s="200"/>
      <c r="AA168" s="199"/>
      <c r="AB168" s="200"/>
      <c r="AC168" s="199"/>
      <c r="AD168" s="200"/>
      <c r="AE168" s="199"/>
      <c r="AF168" s="200"/>
      <c r="AG168" s="199"/>
      <c r="AH168" s="200"/>
    </row>
    <row r="169" spans="2:34" ht="15" customHeight="1">
      <c r="B169" s="254">
        <f t="shared" si="88"/>
      </c>
      <c r="C169" s="137"/>
      <c r="D169" s="129">
        <f t="shared" si="87"/>
        <v>148</v>
      </c>
      <c r="E169" s="137"/>
      <c r="F169" s="137"/>
      <c r="G169" s="137"/>
      <c r="H169" s="137"/>
      <c r="I169" s="137"/>
      <c r="J169" s="144"/>
      <c r="K169" s="199"/>
      <c r="L169" s="200"/>
      <c r="M169" s="199"/>
      <c r="N169" s="200"/>
      <c r="O169" s="199"/>
      <c r="P169" s="200"/>
      <c r="Q169" s="199"/>
      <c r="R169" s="200"/>
      <c r="S169" s="199"/>
      <c r="T169" s="200"/>
      <c r="U169" s="199"/>
      <c r="V169" s="200"/>
      <c r="W169" s="199"/>
      <c r="X169" s="200"/>
      <c r="Y169" s="199"/>
      <c r="Z169" s="200"/>
      <c r="AA169" s="199"/>
      <c r="AB169" s="200"/>
      <c r="AC169" s="199"/>
      <c r="AD169" s="200"/>
      <c r="AE169" s="199"/>
      <c r="AF169" s="200"/>
      <c r="AG169" s="199"/>
      <c r="AH169" s="200"/>
    </row>
    <row r="170" spans="2:34" ht="15" customHeight="1">
      <c r="B170" s="254" t="str">
        <f t="shared" si="88"/>
        <v>Dry total flow</v>
      </c>
      <c r="C170" s="137" t="s">
        <v>371</v>
      </c>
      <c r="D170" s="129">
        <f t="shared" si="87"/>
        <v>149</v>
      </c>
      <c r="E170" s="137"/>
      <c r="F170" s="137"/>
      <c r="G170" s="137"/>
      <c r="H170" s="137"/>
      <c r="I170" s="137"/>
      <c r="J170" s="144"/>
      <c r="K170" s="201"/>
      <c r="L170" s="200"/>
      <c r="M170" s="201"/>
      <c r="N170" s="200"/>
      <c r="O170" s="201"/>
      <c r="P170" s="200"/>
      <c r="Q170" s="201"/>
      <c r="R170" s="200"/>
      <c r="S170" s="201"/>
      <c r="T170" s="200"/>
      <c r="U170" s="201"/>
      <c r="V170" s="200"/>
      <c r="W170" s="201"/>
      <c r="X170" s="200"/>
      <c r="Y170" s="201"/>
      <c r="Z170" s="200"/>
      <c r="AA170" s="201"/>
      <c r="AB170" s="200"/>
      <c r="AC170" s="201"/>
      <c r="AD170" s="200"/>
      <c r="AE170" s="201"/>
      <c r="AF170" s="200"/>
      <c r="AG170" s="201"/>
      <c r="AH170" s="200"/>
    </row>
    <row r="171" spans="2:34" ht="15" customHeight="1">
      <c r="B171" s="254" t="str">
        <f t="shared" si="88"/>
        <v>H2O</v>
      </c>
      <c r="C171" s="137" t="s">
        <v>371</v>
      </c>
      <c r="D171" s="129">
        <f t="shared" si="87"/>
        <v>150</v>
      </c>
      <c r="E171" s="137"/>
      <c r="F171" s="137"/>
      <c r="G171" s="137"/>
      <c r="H171" s="137"/>
      <c r="I171" s="137"/>
      <c r="J171" s="144"/>
      <c r="K171" s="199">
        <f>K105*K128</f>
        <v>1.2689889339867477E-12</v>
      </c>
      <c r="L171" s="200">
        <f>K64*L150</f>
        <v>-1.2659359010756135E-07</v>
      </c>
      <c r="M171" s="199">
        <f>M105*M128</f>
        <v>34032.052468994465</v>
      </c>
      <c r="N171" s="200">
        <f>M64*N150</f>
        <v>53385.7165213106</v>
      </c>
      <c r="O171" s="199">
        <f>O105*O128</f>
        <v>57879.65746619634</v>
      </c>
      <c r="P171" s="200">
        <f>O64*P150</f>
        <v>44016.77008606294</v>
      </c>
      <c r="Q171" s="199">
        <f>Q105*Q128</f>
        <v>60852.486374743945</v>
      </c>
      <c r="R171" s="200">
        <f>Q64*R150</f>
        <v>21467.960833176858</v>
      </c>
      <c r="S171" s="199">
        <f>S105*S128</f>
        <v>22094.148152643447</v>
      </c>
      <c r="T171" s="200">
        <f>S64*T150</f>
        <v>19567.878728728243</v>
      </c>
      <c r="U171" s="199">
        <f>U105*U128</f>
        <v>22344.808238491652</v>
      </c>
      <c r="V171" s="200">
        <f>U64*V150</f>
        <v>14806.847298214945</v>
      </c>
      <c r="W171" s="199">
        <f>W105*W128</f>
        <v>7.011761317937547</v>
      </c>
      <c r="X171" s="200">
        <f>W64*X150</f>
        <v>15.72573651685565</v>
      </c>
      <c r="Y171" s="199">
        <f>Y105*Y128</f>
        <v>7.011761317937547</v>
      </c>
      <c r="Z171" s="200">
        <f>Y64*Z150</f>
        <v>15.72573651685565</v>
      </c>
      <c r="AA171" s="199">
        <f>AA105*AA128</f>
        <v>2.226713833418735E-10</v>
      </c>
      <c r="AB171" s="200">
        <f>AA64*AB150</f>
        <v>9.803071075765502E-09</v>
      </c>
      <c r="AC171" s="199">
        <f>AC105*AC128</f>
        <v>7.011761317937547</v>
      </c>
      <c r="AD171" s="200">
        <f>AC64*AD150</f>
        <v>14.377879133503294</v>
      </c>
      <c r="AE171" s="199">
        <f>AE105*AE128</f>
        <v>4.371589013639153E-09</v>
      </c>
      <c r="AF171" s="200">
        <f>AE64*AF150</f>
        <v>-1.3475383141889836E-07</v>
      </c>
      <c r="AG171" s="199">
        <f>AG105*AG128</f>
        <v>7.011761313565958</v>
      </c>
      <c r="AH171" s="200">
        <f>AG64*AH150</f>
        <v>-40.53445168433369</v>
      </c>
    </row>
    <row r="172" spans="2:34" ht="19.5" customHeight="1">
      <c r="B172" s="259" t="s">
        <v>367</v>
      </c>
      <c r="C172" s="137" t="s">
        <v>371</v>
      </c>
      <c r="D172" s="129">
        <f t="shared" si="87"/>
        <v>151</v>
      </c>
      <c r="E172" s="137"/>
      <c r="F172" s="137"/>
      <c r="G172" s="137"/>
      <c r="H172" s="137"/>
      <c r="I172" s="137"/>
      <c r="J172" s="144"/>
      <c r="K172" s="199">
        <f aca="true" t="shared" si="100" ref="K172:R172">SUM(K153:K171)</f>
        <v>1.1971112023940853</v>
      </c>
      <c r="L172" s="200">
        <f t="shared" si="100"/>
        <v>-1.2659359010756135E-07</v>
      </c>
      <c r="M172" s="199">
        <f t="shared" si="100"/>
        <v>34032.052468994465</v>
      </c>
      <c r="N172" s="200">
        <f t="shared" si="100"/>
        <v>53385.7165213106</v>
      </c>
      <c r="O172" s="199">
        <f t="shared" si="100"/>
        <v>84667.13393010112</v>
      </c>
      <c r="P172" s="200">
        <f t="shared" si="100"/>
        <v>44016.77008606294</v>
      </c>
      <c r="Q172" s="199">
        <f t="shared" si="100"/>
        <v>165290.07239975387</v>
      </c>
      <c r="R172" s="200">
        <f t="shared" si="100"/>
        <v>21467.960833176858</v>
      </c>
      <c r="S172" s="199">
        <f>SUM(S153:S171)</f>
        <v>61183.86580358514</v>
      </c>
      <c r="T172" s="200">
        <f>SUM(T153:T171)</f>
        <v>19567.878728728243</v>
      </c>
      <c r="U172" s="199">
        <f aca="true" t="shared" si="101" ref="U172:AH172">SUM(U153:U171)</f>
        <v>76699.79797221585</v>
      </c>
      <c r="V172" s="200">
        <f t="shared" si="101"/>
        <v>14806.847298214945</v>
      </c>
      <c r="W172" s="199">
        <f t="shared" si="101"/>
        <v>1631.5873420448238</v>
      </c>
      <c r="X172" s="200">
        <f t="shared" si="101"/>
        <v>15.72573651685565</v>
      </c>
      <c r="Y172" s="199">
        <f t="shared" si="101"/>
        <v>1631.5873420448238</v>
      </c>
      <c r="Z172" s="200">
        <f t="shared" si="101"/>
        <v>15.72573651685565</v>
      </c>
      <c r="AA172" s="199">
        <f t="shared" si="101"/>
        <v>2.724647905817092E-08</v>
      </c>
      <c r="AB172" s="200">
        <f t="shared" si="101"/>
        <v>9.803071075765502E-09</v>
      </c>
      <c r="AC172" s="199">
        <f t="shared" si="101"/>
        <v>1631.5873420448238</v>
      </c>
      <c r="AD172" s="200">
        <f t="shared" si="101"/>
        <v>14.377879133503294</v>
      </c>
      <c r="AE172" s="199">
        <f t="shared" si="101"/>
        <v>987.5773631516884</v>
      </c>
      <c r="AF172" s="200">
        <f t="shared" si="101"/>
        <v>-1.3475383141889836E-07</v>
      </c>
      <c r="AG172" s="199">
        <f t="shared" si="101"/>
        <v>644.0099788931354</v>
      </c>
      <c r="AH172" s="200">
        <f t="shared" si="101"/>
        <v>-40.53445168433369</v>
      </c>
    </row>
    <row r="173" spans="2:34" ht="15" customHeight="1">
      <c r="B173" s="259"/>
      <c r="C173" s="137"/>
      <c r="D173" s="129">
        <f t="shared" si="87"/>
        <v>152</v>
      </c>
      <c r="E173" s="137"/>
      <c r="F173" s="137"/>
      <c r="G173" s="137"/>
      <c r="H173" s="137"/>
      <c r="I173" s="137"/>
      <c r="J173" s="144"/>
      <c r="K173" s="202"/>
      <c r="L173" s="203"/>
      <c r="M173" s="202"/>
      <c r="N173" s="203"/>
      <c r="O173" s="202"/>
      <c r="P173" s="203"/>
      <c r="Q173" s="202"/>
      <c r="R173" s="203"/>
      <c r="S173" s="202"/>
      <c r="T173" s="203"/>
      <c r="U173" s="202"/>
      <c r="V173" s="203"/>
      <c r="W173" s="202"/>
      <c r="X173" s="203"/>
      <c r="Y173" s="202"/>
      <c r="Z173" s="203"/>
      <c r="AA173" s="202"/>
      <c r="AB173" s="203"/>
      <c r="AC173" s="202"/>
      <c r="AD173" s="203"/>
      <c r="AE173" s="202"/>
      <c r="AF173" s="203"/>
      <c r="AG173" s="202"/>
      <c r="AH173" s="203"/>
    </row>
    <row r="174" spans="1:34" ht="15" customHeight="1">
      <c r="A174" s="103" t="s">
        <v>403</v>
      </c>
      <c r="B174" s="258" t="s">
        <v>368</v>
      </c>
      <c r="C174" s="44"/>
      <c r="D174" s="45">
        <f t="shared" si="87"/>
        <v>153</v>
      </c>
      <c r="E174" s="44"/>
      <c r="F174" s="44"/>
      <c r="G174" s="44"/>
      <c r="H174" s="44"/>
      <c r="I174" s="44"/>
      <c r="J174" s="116"/>
      <c r="K174" s="148" t="s">
        <v>365</v>
      </c>
      <c r="L174" s="204" t="s">
        <v>371</v>
      </c>
      <c r="M174" s="148" t="s">
        <v>365</v>
      </c>
      <c r="N174" s="204" t="s">
        <v>371</v>
      </c>
      <c r="O174" s="148" t="s">
        <v>365</v>
      </c>
      <c r="P174" s="204" t="s">
        <v>371</v>
      </c>
      <c r="Q174" s="148" t="s">
        <v>365</v>
      </c>
      <c r="R174" s="204" t="s">
        <v>371</v>
      </c>
      <c r="S174" s="148" t="s">
        <v>365</v>
      </c>
      <c r="T174" s="204" t="s">
        <v>371</v>
      </c>
      <c r="U174" s="148" t="s">
        <v>365</v>
      </c>
      <c r="V174" s="204" t="s">
        <v>371</v>
      </c>
      <c r="W174" s="148" t="s">
        <v>365</v>
      </c>
      <c r="X174" s="204" t="s">
        <v>371</v>
      </c>
      <c r="Y174" s="148" t="s">
        <v>365</v>
      </c>
      <c r="Z174" s="204" t="s">
        <v>371</v>
      </c>
      <c r="AA174" s="148" t="s">
        <v>365</v>
      </c>
      <c r="AB174" s="204" t="s">
        <v>371</v>
      </c>
      <c r="AC174" s="148" t="s">
        <v>365</v>
      </c>
      <c r="AD174" s="204" t="s">
        <v>371</v>
      </c>
      <c r="AE174" s="148" t="s">
        <v>365</v>
      </c>
      <c r="AF174" s="204" t="s">
        <v>371</v>
      </c>
      <c r="AG174" s="148" t="s">
        <v>365</v>
      </c>
      <c r="AH174" s="204" t="s">
        <v>371</v>
      </c>
    </row>
    <row r="175" spans="2:34" ht="19.5" customHeight="1">
      <c r="B175" s="259" t="str">
        <f>B42</f>
        <v>H2O</v>
      </c>
      <c r="C175" s="137" t="s">
        <v>286</v>
      </c>
      <c r="D175" s="129">
        <f t="shared" si="87"/>
        <v>154</v>
      </c>
      <c r="E175" s="137"/>
      <c r="F175" s="137"/>
      <c r="G175" s="137"/>
      <c r="H175" s="137"/>
      <c r="I175" s="137"/>
      <c r="J175" s="144"/>
      <c r="K175" s="205">
        <f>52.053*(1-L83/647.13)^0.321</f>
        <v>47.72188362613122</v>
      </c>
      <c r="L175" s="206">
        <f>K175*K105</f>
        <v>4.772188362613122E-07</v>
      </c>
      <c r="M175" s="205">
        <f>52.053*(1-N83/647.13)^0.321</f>
        <v>30.475962977778966</v>
      </c>
      <c r="N175" s="206">
        <f>M175*M105</f>
        <v>91427.8889333369</v>
      </c>
      <c r="O175" s="205">
        <f>52.053*(1-P83/647.13)^0.321</f>
        <v>33.17358282897352</v>
      </c>
      <c r="P175" s="206">
        <f>O175*O105</f>
        <v>99520.7484872523</v>
      </c>
      <c r="Q175" s="205">
        <f>52.053*(1-R83/647.13)^0.321</f>
        <v>35.70382303141258</v>
      </c>
      <c r="R175" s="206">
        <f>Q175*Q105</f>
        <v>67362.46670924193</v>
      </c>
      <c r="S175" s="205">
        <f>52.053*(1-T83/647.13)^0.321</f>
        <v>36.4231379136681</v>
      </c>
      <c r="T175" s="206">
        <f>S175*S105</f>
        <v>68719.59938287098</v>
      </c>
      <c r="U175" s="205">
        <f>52.053*(1-V83/647.13)^0.321</f>
        <v>36.956890392635586</v>
      </c>
      <c r="V175" s="206">
        <f>U175*U105</f>
        <v>56986.820506942044</v>
      </c>
      <c r="W175" s="205">
        <f>52.053*(1-X83/647.13)^0.321</f>
        <v>42.17586707213683</v>
      </c>
      <c r="X175" s="206">
        <f>W175*W105</f>
        <v>676.4751040507931</v>
      </c>
      <c r="Y175" s="205">
        <f>52.053*(1-Z83/647.13)^0.321</f>
        <v>42.175867072136825</v>
      </c>
      <c r="Z175" s="206">
        <f>Y175*Y105</f>
        <v>676.475104050793</v>
      </c>
      <c r="AA175" s="205">
        <f>52.053*(1-AB83/647.13)^0.321</f>
        <v>42.17594084528312</v>
      </c>
      <c r="AB175" s="206">
        <f>AA175*AA105</f>
        <v>2.148274932173077E-08</v>
      </c>
      <c r="AC175" s="205">
        <f>52.053*(1-AD83/647.13)^0.321</f>
        <v>42.22080325698865</v>
      </c>
      <c r="AD175" s="206">
        <f>AC175*AC105</f>
        <v>677.195852963229</v>
      </c>
      <c r="AE175" s="205">
        <f>52.053*(1-AF83/647.13)^0.321</f>
        <v>47.91261600384262</v>
      </c>
      <c r="AF175" s="206">
        <f>AE175*AE105</f>
        <v>4.791261600384262E-07</v>
      </c>
      <c r="AG175" s="205">
        <f>52.053*(1-AH83/647.13)^0.321</f>
        <v>43.962139890388876</v>
      </c>
      <c r="AH175" s="206">
        <f>AG175*AG105</f>
        <v>705.1258267492019</v>
      </c>
    </row>
    <row r="176" spans="2:34" ht="15" customHeight="1">
      <c r="B176" s="259"/>
      <c r="C176" s="137"/>
      <c r="D176" s="129">
        <f t="shared" si="87"/>
        <v>155</v>
      </c>
      <c r="E176" s="137"/>
      <c r="F176" s="137"/>
      <c r="G176" s="137"/>
      <c r="H176" s="137"/>
      <c r="I176" s="137"/>
      <c r="J176" s="144"/>
      <c r="K176" s="207"/>
      <c r="L176" s="208"/>
      <c r="M176" s="207"/>
      <c r="N176" s="208"/>
      <c r="O176" s="207"/>
      <c r="P176" s="208"/>
      <c r="Q176" s="207"/>
      <c r="R176" s="208"/>
      <c r="S176" s="207"/>
      <c r="T176" s="208"/>
      <c r="U176" s="207"/>
      <c r="V176" s="208"/>
      <c r="W176" s="207"/>
      <c r="X176" s="208"/>
      <c r="Y176" s="207"/>
      <c r="Z176" s="208"/>
      <c r="AA176" s="207"/>
      <c r="AB176" s="208"/>
      <c r="AC176" s="207"/>
      <c r="AD176" s="208"/>
      <c r="AE176" s="207"/>
      <c r="AF176" s="208"/>
      <c r="AG176" s="207"/>
      <c r="AH176" s="208"/>
    </row>
    <row r="177" spans="2:34" ht="15" customHeight="1">
      <c r="B177" s="259"/>
      <c r="C177" s="137"/>
      <c r="D177" s="129">
        <f t="shared" si="87"/>
        <v>156</v>
      </c>
      <c r="E177" s="137"/>
      <c r="F177" s="137"/>
      <c r="G177" s="137"/>
      <c r="H177" s="137"/>
      <c r="I177" s="137"/>
      <c r="J177" s="144"/>
      <c r="K177" s="209"/>
      <c r="L177" s="210"/>
      <c r="M177" s="209"/>
      <c r="N177" s="210"/>
      <c r="O177" s="209"/>
      <c r="P177" s="210"/>
      <c r="Q177" s="209"/>
      <c r="R177" s="210"/>
      <c r="S177" s="209"/>
      <c r="T177" s="210"/>
      <c r="U177" s="209"/>
      <c r="V177" s="210"/>
      <c r="W177" s="209"/>
      <c r="X177" s="210"/>
      <c r="Y177" s="209"/>
      <c r="Z177" s="210"/>
      <c r="AA177" s="209"/>
      <c r="AB177" s="210"/>
      <c r="AC177" s="209"/>
      <c r="AD177" s="210"/>
      <c r="AE177" s="209"/>
      <c r="AF177" s="210"/>
      <c r="AG177" s="209"/>
      <c r="AH177" s="210"/>
    </row>
    <row r="178" spans="2:34" ht="15" customHeight="1">
      <c r="B178" s="259"/>
      <c r="C178" s="137"/>
      <c r="D178" s="129">
        <f t="shared" si="87"/>
        <v>157</v>
      </c>
      <c r="E178" s="137"/>
      <c r="F178" s="137"/>
      <c r="G178" s="137"/>
      <c r="H178" s="137"/>
      <c r="I178" s="137"/>
      <c r="J178" s="144"/>
      <c r="K178" s="211"/>
      <c r="L178" s="212"/>
      <c r="M178" s="211"/>
      <c r="N178" s="212"/>
      <c r="O178" s="211"/>
      <c r="P178" s="212"/>
      <c r="Q178" s="211"/>
      <c r="R178" s="212"/>
      <c r="S178" s="211"/>
      <c r="T178" s="212"/>
      <c r="U178" s="211"/>
      <c r="V178" s="212"/>
      <c r="W178" s="211"/>
      <c r="X178" s="212"/>
      <c r="Y178" s="211"/>
      <c r="Z178" s="212"/>
      <c r="AA178" s="211"/>
      <c r="AB178" s="212"/>
      <c r="AC178" s="211"/>
      <c r="AD178" s="212"/>
      <c r="AE178" s="211"/>
      <c r="AF178" s="212"/>
      <c r="AG178" s="211"/>
      <c r="AH178" s="212"/>
    </row>
    <row r="179" spans="1:34" ht="15" customHeight="1">
      <c r="A179" s="103" t="s">
        <v>404</v>
      </c>
      <c r="B179" s="258" t="s">
        <v>369</v>
      </c>
      <c r="C179" s="44"/>
      <c r="D179" s="45">
        <f t="shared" si="87"/>
        <v>158</v>
      </c>
      <c r="E179" s="137"/>
      <c r="F179" s="137"/>
      <c r="G179" s="137"/>
      <c r="H179" s="137"/>
      <c r="I179" s="137"/>
      <c r="J179" s="144"/>
      <c r="K179" s="148" t="s">
        <v>365</v>
      </c>
      <c r="L179" s="204" t="s">
        <v>371</v>
      </c>
      <c r="M179" s="148" t="s">
        <v>365</v>
      </c>
      <c r="N179" s="204" t="s">
        <v>371</v>
      </c>
      <c r="O179" s="148" t="s">
        <v>365</v>
      </c>
      <c r="P179" s="204" t="s">
        <v>371</v>
      </c>
      <c r="Q179" s="148" t="s">
        <v>365</v>
      </c>
      <c r="R179" s="204" t="s">
        <v>371</v>
      </c>
      <c r="S179" s="148" t="s">
        <v>365</v>
      </c>
      <c r="T179" s="204" t="s">
        <v>371</v>
      </c>
      <c r="U179" s="148" t="s">
        <v>365</v>
      </c>
      <c r="V179" s="204" t="s">
        <v>371</v>
      </c>
      <c r="W179" s="148" t="s">
        <v>365</v>
      </c>
      <c r="X179" s="204" t="s">
        <v>371</v>
      </c>
      <c r="Y179" s="148" t="s">
        <v>365</v>
      </c>
      <c r="Z179" s="204" t="s">
        <v>371</v>
      </c>
      <c r="AA179" s="148" t="s">
        <v>365</v>
      </c>
      <c r="AB179" s="204" t="s">
        <v>371</v>
      </c>
      <c r="AC179" s="148" t="s">
        <v>365</v>
      </c>
      <c r="AD179" s="204" t="s">
        <v>371</v>
      </c>
      <c r="AE179" s="148" t="s">
        <v>365</v>
      </c>
      <c r="AF179" s="204" t="s">
        <v>371</v>
      </c>
      <c r="AG179" s="148" t="s">
        <v>365</v>
      </c>
      <c r="AH179" s="204" t="s">
        <v>371</v>
      </c>
    </row>
    <row r="180" spans="2:34" ht="15" customHeight="1">
      <c r="B180" s="254" t="str">
        <f aca="true" t="shared" si="102" ref="B180:B198">B24</f>
        <v>CH4</v>
      </c>
      <c r="C180" s="137"/>
      <c r="D180" s="129">
        <f aca="true" t="shared" si="103" ref="D180:D200">D179+1</f>
        <v>159</v>
      </c>
      <c r="E180" s="137"/>
      <c r="F180" s="137"/>
      <c r="G180" s="137"/>
      <c r="H180" s="137"/>
      <c r="I180" s="137"/>
      <c r="J180" s="144"/>
      <c r="K180" s="205">
        <v>-74.85</v>
      </c>
      <c r="L180" s="213">
        <f>K180*K24</f>
        <v>-74850</v>
      </c>
      <c r="M180" s="205">
        <v>-74.85</v>
      </c>
      <c r="N180" s="213">
        <f>M180*M24</f>
        <v>-7.485E-17</v>
      </c>
      <c r="O180" s="205">
        <v>-74.85</v>
      </c>
      <c r="P180" s="213">
        <f>O180*O24</f>
        <v>-74850</v>
      </c>
      <c r="Q180" s="205">
        <v>-74.85</v>
      </c>
      <c r="R180" s="213">
        <f>Q180*Q24</f>
        <v>-13638.14909536219</v>
      </c>
      <c r="S180" s="205">
        <v>-74.85</v>
      </c>
      <c r="T180" s="213">
        <f>S180*S24</f>
        <v>-13638.14909536219</v>
      </c>
      <c r="U180" s="205">
        <v>-74.85</v>
      </c>
      <c r="V180" s="213">
        <f>U180*U24</f>
        <v>-13638.14909536219</v>
      </c>
      <c r="W180" s="205">
        <v>-74.85</v>
      </c>
      <c r="X180" s="213">
        <f>W180*W24</f>
        <v>-13638.14909536219</v>
      </c>
      <c r="Y180" s="205">
        <v>-74.85</v>
      </c>
      <c r="Z180" s="213">
        <f>Y180*Y24</f>
        <v>-13638.14909536219</v>
      </c>
      <c r="AA180" s="205">
        <v>-74.85</v>
      </c>
      <c r="AB180" s="213">
        <f>AA180*AA24</f>
        <v>-7.484999999999999E-07</v>
      </c>
      <c r="AC180" s="205">
        <v>-74.85</v>
      </c>
      <c r="AD180" s="213">
        <f>AC180*AC24</f>
        <v>-13638.14909536219</v>
      </c>
      <c r="AE180" s="205">
        <v>-74.85</v>
      </c>
      <c r="AF180" s="213">
        <f>AE180*AE24</f>
        <v>-7.484999999999999E-07</v>
      </c>
      <c r="AG180" s="205">
        <v>-74.85</v>
      </c>
      <c r="AH180" s="213">
        <f>AG180*AG24</f>
        <v>-13638.149094613691</v>
      </c>
    </row>
    <row r="181" spans="2:34" ht="15" customHeight="1">
      <c r="B181" s="254" t="str">
        <f t="shared" si="102"/>
        <v>C2H6</v>
      </c>
      <c r="C181" s="137"/>
      <c r="D181" s="129">
        <f t="shared" si="103"/>
        <v>160</v>
      </c>
      <c r="E181" s="137"/>
      <c r="F181" s="137"/>
      <c r="G181" s="137"/>
      <c r="H181" s="137"/>
      <c r="I181" s="137"/>
      <c r="J181" s="144"/>
      <c r="K181" s="205"/>
      <c r="L181" s="213"/>
      <c r="M181" s="205"/>
      <c r="N181" s="213"/>
      <c r="O181" s="205"/>
      <c r="P181" s="213"/>
      <c r="Q181" s="205"/>
      <c r="R181" s="213"/>
      <c r="S181" s="205"/>
      <c r="T181" s="213"/>
      <c r="U181" s="205"/>
      <c r="V181" s="213"/>
      <c r="W181" s="205"/>
      <c r="X181" s="213"/>
      <c r="Y181" s="205"/>
      <c r="Z181" s="213"/>
      <c r="AA181" s="205"/>
      <c r="AB181" s="213"/>
      <c r="AC181" s="205"/>
      <c r="AD181" s="213"/>
      <c r="AE181" s="205"/>
      <c r="AF181" s="213"/>
      <c r="AG181" s="205"/>
      <c r="AH181" s="213"/>
    </row>
    <row r="182" spans="2:34" ht="15" customHeight="1">
      <c r="B182" s="254" t="str">
        <f t="shared" si="102"/>
        <v>C3H8</v>
      </c>
      <c r="C182" s="137"/>
      <c r="D182" s="129">
        <f t="shared" si="103"/>
        <v>161</v>
      </c>
      <c r="E182" s="137"/>
      <c r="F182" s="137"/>
      <c r="G182" s="137"/>
      <c r="H182" s="137"/>
      <c r="I182" s="137"/>
      <c r="J182" s="144"/>
      <c r="K182" s="205"/>
      <c r="L182" s="213"/>
      <c r="M182" s="205"/>
      <c r="N182" s="213"/>
      <c r="O182" s="205"/>
      <c r="P182" s="213"/>
      <c r="Q182" s="205"/>
      <c r="R182" s="213"/>
      <c r="S182" s="205"/>
      <c r="T182" s="213"/>
      <c r="U182" s="205"/>
      <c r="V182" s="213"/>
      <c r="W182" s="205"/>
      <c r="X182" s="213"/>
      <c r="Y182" s="205"/>
      <c r="Z182" s="213"/>
      <c r="AA182" s="205"/>
      <c r="AB182" s="213"/>
      <c r="AC182" s="205"/>
      <c r="AD182" s="213"/>
      <c r="AE182" s="205"/>
      <c r="AF182" s="213"/>
      <c r="AG182" s="205"/>
      <c r="AH182" s="213"/>
    </row>
    <row r="183" spans="2:34" ht="15" customHeight="1">
      <c r="B183" s="254" t="str">
        <f t="shared" si="102"/>
        <v>C4H10</v>
      </c>
      <c r="C183" s="137"/>
      <c r="D183" s="129">
        <f t="shared" si="103"/>
        <v>162</v>
      </c>
      <c r="E183" s="137"/>
      <c r="F183" s="137"/>
      <c r="G183" s="137"/>
      <c r="H183" s="137"/>
      <c r="I183" s="137"/>
      <c r="J183" s="144"/>
      <c r="K183" s="205"/>
      <c r="L183" s="213"/>
      <c r="M183" s="205"/>
      <c r="N183" s="213"/>
      <c r="O183" s="205"/>
      <c r="P183" s="213"/>
      <c r="Q183" s="205"/>
      <c r="R183" s="213"/>
      <c r="S183" s="205"/>
      <c r="T183" s="213"/>
      <c r="U183" s="205"/>
      <c r="V183" s="213"/>
      <c r="W183" s="205"/>
      <c r="X183" s="213"/>
      <c r="Y183" s="205"/>
      <c r="Z183" s="213"/>
      <c r="AA183" s="205"/>
      <c r="AB183" s="213"/>
      <c r="AC183" s="205"/>
      <c r="AD183" s="213"/>
      <c r="AE183" s="205"/>
      <c r="AF183" s="213"/>
      <c r="AG183" s="205"/>
      <c r="AH183" s="213"/>
    </row>
    <row r="184" spans="2:34" ht="15" customHeight="1">
      <c r="B184" s="254" t="str">
        <f t="shared" si="102"/>
        <v>C5H12</v>
      </c>
      <c r="C184" s="137"/>
      <c r="D184" s="129">
        <f t="shared" si="103"/>
        <v>163</v>
      </c>
      <c r="E184" s="137"/>
      <c r="F184" s="137"/>
      <c r="G184" s="137"/>
      <c r="H184" s="137"/>
      <c r="I184" s="137"/>
      <c r="J184" s="144"/>
      <c r="K184" s="205"/>
      <c r="L184" s="213"/>
      <c r="M184" s="205"/>
      <c r="N184" s="213"/>
      <c r="O184" s="205"/>
      <c r="P184" s="213"/>
      <c r="Q184" s="205"/>
      <c r="R184" s="213"/>
      <c r="S184" s="205"/>
      <c r="T184" s="213"/>
      <c r="U184" s="205"/>
      <c r="V184" s="213"/>
      <c r="W184" s="205"/>
      <c r="X184" s="213"/>
      <c r="Y184" s="205"/>
      <c r="Z184" s="213"/>
      <c r="AA184" s="205"/>
      <c r="AB184" s="213"/>
      <c r="AC184" s="205"/>
      <c r="AD184" s="213"/>
      <c r="AE184" s="205"/>
      <c r="AF184" s="213"/>
      <c r="AG184" s="205"/>
      <c r="AH184" s="213"/>
    </row>
    <row r="185" spans="2:34" ht="15" customHeight="1">
      <c r="B185" s="254" t="str">
        <f t="shared" si="102"/>
        <v>C6H14</v>
      </c>
      <c r="C185" s="137"/>
      <c r="D185" s="129">
        <f t="shared" si="103"/>
        <v>164</v>
      </c>
      <c r="E185" s="137"/>
      <c r="F185" s="137"/>
      <c r="G185" s="137"/>
      <c r="H185" s="137"/>
      <c r="I185" s="137"/>
      <c r="J185" s="144"/>
      <c r="K185" s="205"/>
      <c r="L185" s="213"/>
      <c r="M185" s="205"/>
      <c r="N185" s="213"/>
      <c r="O185" s="205"/>
      <c r="P185" s="213"/>
      <c r="Q185" s="205"/>
      <c r="R185" s="213"/>
      <c r="S185" s="205"/>
      <c r="T185" s="213"/>
      <c r="U185" s="205"/>
      <c r="V185" s="213"/>
      <c r="W185" s="205"/>
      <c r="X185" s="213"/>
      <c r="Y185" s="205"/>
      <c r="Z185" s="213"/>
      <c r="AA185" s="205"/>
      <c r="AB185" s="213"/>
      <c r="AC185" s="205"/>
      <c r="AD185" s="213"/>
      <c r="AE185" s="205"/>
      <c r="AF185" s="213"/>
      <c r="AG185" s="205"/>
      <c r="AH185" s="213"/>
    </row>
    <row r="186" spans="2:34" ht="15" customHeight="1">
      <c r="B186" s="254" t="str">
        <f t="shared" si="102"/>
        <v>H2</v>
      </c>
      <c r="C186" s="137"/>
      <c r="D186" s="129">
        <f t="shared" si="103"/>
        <v>165</v>
      </c>
      <c r="E186" s="137"/>
      <c r="F186" s="137"/>
      <c r="G186" s="137"/>
      <c r="H186" s="137"/>
      <c r="I186" s="137"/>
      <c r="J186" s="144"/>
      <c r="K186" s="205">
        <v>0</v>
      </c>
      <c r="L186" s="213">
        <f aca="true" t="shared" si="104" ref="L186:L192">K186*K30</f>
        <v>0</v>
      </c>
      <c r="M186" s="205">
        <v>0</v>
      </c>
      <c r="N186" s="213">
        <f aca="true" t="shared" si="105" ref="N186:N192">M186*M30</f>
        <v>0</v>
      </c>
      <c r="O186" s="205">
        <v>0</v>
      </c>
      <c r="P186" s="213">
        <f aca="true" t="shared" si="106" ref="P186:P192">O186*O30</f>
        <v>0</v>
      </c>
      <c r="Q186" s="205">
        <v>0</v>
      </c>
      <c r="R186" s="213">
        <f aca="true" t="shared" si="107" ref="R186:T192">Q186*Q30</f>
        <v>0</v>
      </c>
      <c r="S186" s="205">
        <v>0</v>
      </c>
      <c r="T186" s="213">
        <f t="shared" si="107"/>
        <v>0</v>
      </c>
      <c r="U186" s="205">
        <v>0</v>
      </c>
      <c r="V186" s="213">
        <f aca="true" t="shared" si="108" ref="V186:V192">U186*U30</f>
        <v>0</v>
      </c>
      <c r="W186" s="205">
        <v>0</v>
      </c>
      <c r="X186" s="213">
        <f aca="true" t="shared" si="109" ref="X186:X192">W186*W30</f>
        <v>0</v>
      </c>
      <c r="Y186" s="205">
        <v>0</v>
      </c>
      <c r="Z186" s="213">
        <f aca="true" t="shared" si="110" ref="Z186:Z192">Y186*Y30</f>
        <v>0</v>
      </c>
      <c r="AA186" s="205">
        <v>0</v>
      </c>
      <c r="AB186" s="213">
        <f aca="true" t="shared" si="111" ref="AB186:AB192">AA186*AA30</f>
        <v>0</v>
      </c>
      <c r="AC186" s="205">
        <v>0</v>
      </c>
      <c r="AD186" s="213">
        <f aca="true" t="shared" si="112" ref="AD186:AD192">AC186*AC30</f>
        <v>0</v>
      </c>
      <c r="AE186" s="205">
        <v>0</v>
      </c>
      <c r="AF186" s="213">
        <f aca="true" t="shared" si="113" ref="AF186:AF192">AE186*AE30</f>
        <v>0</v>
      </c>
      <c r="AG186" s="205">
        <v>0</v>
      </c>
      <c r="AH186" s="213">
        <f aca="true" t="shared" si="114" ref="AH186:AH192">AG186*AG30</f>
        <v>0</v>
      </c>
    </row>
    <row r="187" spans="2:34" ht="15" customHeight="1">
      <c r="B187" s="254" t="str">
        <f t="shared" si="102"/>
        <v>CO</v>
      </c>
      <c r="C187" s="137"/>
      <c r="D187" s="129">
        <f t="shared" si="103"/>
        <v>166</v>
      </c>
      <c r="E187" s="137"/>
      <c r="F187" s="137"/>
      <c r="G187" s="137"/>
      <c r="H187" s="137"/>
      <c r="I187" s="137"/>
      <c r="J187" s="144"/>
      <c r="K187" s="205">
        <v>-110.5</v>
      </c>
      <c r="L187" s="213">
        <f t="shared" si="104"/>
        <v>-1.1050000000000001E-05</v>
      </c>
      <c r="M187" s="205">
        <v>-110.5</v>
      </c>
      <c r="N187" s="213">
        <f t="shared" si="105"/>
        <v>-1.1050000000000001E-16</v>
      </c>
      <c r="O187" s="205">
        <v>-110.5</v>
      </c>
      <c r="P187" s="213">
        <f t="shared" si="106"/>
        <v>-1.1050000000110501E-05</v>
      </c>
      <c r="Q187" s="205">
        <v>-110.5</v>
      </c>
      <c r="R187" s="213">
        <f t="shared" si="107"/>
        <v>-57712.933319715616</v>
      </c>
      <c r="S187" s="205">
        <v>-110.5</v>
      </c>
      <c r="T187" s="213">
        <f t="shared" si="107"/>
        <v>-57712.933319715616</v>
      </c>
      <c r="U187" s="205">
        <v>-110.5</v>
      </c>
      <c r="V187" s="213">
        <f t="shared" si="108"/>
        <v>-19621.279938674823</v>
      </c>
      <c r="W187" s="205">
        <v>-110.5</v>
      </c>
      <c r="X187" s="213">
        <f t="shared" si="109"/>
        <v>-19621.279938674823</v>
      </c>
      <c r="Y187" s="205">
        <v>-110.5</v>
      </c>
      <c r="Z187" s="213">
        <f t="shared" si="110"/>
        <v>-19621.279938674823</v>
      </c>
      <c r="AA187" s="205">
        <v>-110.5</v>
      </c>
      <c r="AB187" s="213">
        <f t="shared" si="111"/>
        <v>-1.105E-06</v>
      </c>
      <c r="AC187" s="205">
        <v>-110.5</v>
      </c>
      <c r="AD187" s="213">
        <f t="shared" si="112"/>
        <v>-19621.279938674823</v>
      </c>
      <c r="AE187" s="205">
        <v>-110.5</v>
      </c>
      <c r="AF187" s="213">
        <f t="shared" si="113"/>
        <v>-2.6415443113780057</v>
      </c>
      <c r="AG187" s="205">
        <v>-110.5</v>
      </c>
      <c r="AH187" s="213">
        <f t="shared" si="114"/>
        <v>-19618.638394363443</v>
      </c>
    </row>
    <row r="188" spans="2:34" ht="15" customHeight="1">
      <c r="B188" s="254" t="str">
        <f t="shared" si="102"/>
        <v>CO2</v>
      </c>
      <c r="C188" s="137"/>
      <c r="D188" s="129">
        <f t="shared" si="103"/>
        <v>167</v>
      </c>
      <c r="E188" s="137"/>
      <c r="F188" s="137"/>
      <c r="G188" s="137"/>
      <c r="H188" s="137"/>
      <c r="I188" s="137"/>
      <c r="J188" s="144"/>
      <c r="K188" s="205">
        <v>-393.5</v>
      </c>
      <c r="L188" s="213">
        <f t="shared" si="104"/>
        <v>-3.935E-05</v>
      </c>
      <c r="M188" s="205">
        <v>-393.5</v>
      </c>
      <c r="N188" s="213">
        <f t="shared" si="105"/>
        <v>-3.9350000000000003E-16</v>
      </c>
      <c r="O188" s="205">
        <v>-393.5</v>
      </c>
      <c r="P188" s="213">
        <f t="shared" si="106"/>
        <v>-3.9350000000393505E-05</v>
      </c>
      <c r="Q188" s="205">
        <v>-393.5</v>
      </c>
      <c r="R188" s="213">
        <f t="shared" si="107"/>
        <v>-116281.0649170951</v>
      </c>
      <c r="S188" s="205">
        <v>-393.5</v>
      </c>
      <c r="T188" s="213">
        <f t="shared" si="107"/>
        <v>-116281.0649170951</v>
      </c>
      <c r="U188" s="205">
        <v>-393.5</v>
      </c>
      <c r="V188" s="213">
        <f t="shared" si="108"/>
        <v>-251928.7182813596</v>
      </c>
      <c r="W188" s="205">
        <v>-393.5</v>
      </c>
      <c r="X188" s="213">
        <f t="shared" si="109"/>
        <v>-251928.7182813596</v>
      </c>
      <c r="Y188" s="205">
        <v>-393.5</v>
      </c>
      <c r="Z188" s="213">
        <f t="shared" si="110"/>
        <v>-251928.7182813596</v>
      </c>
      <c r="AA188" s="205">
        <v>-393.5</v>
      </c>
      <c r="AB188" s="213">
        <f t="shared" si="111"/>
        <v>-3.9350000000000004E-06</v>
      </c>
      <c r="AC188" s="205">
        <v>-393.5</v>
      </c>
      <c r="AD188" s="213">
        <f t="shared" si="112"/>
        <v>-251928.7182813596</v>
      </c>
      <c r="AE188" s="205">
        <v>-393.5</v>
      </c>
      <c r="AF188" s="213">
        <f t="shared" si="113"/>
        <v>-0.9406766393911721</v>
      </c>
      <c r="AG188" s="205">
        <v>-393.5</v>
      </c>
      <c r="AH188" s="213">
        <f t="shared" si="114"/>
        <v>-251927.7776047202</v>
      </c>
    </row>
    <row r="189" spans="2:34" ht="15" customHeight="1">
      <c r="B189" s="254" t="str">
        <f t="shared" si="102"/>
        <v>N2</v>
      </c>
      <c r="C189" s="137"/>
      <c r="D189" s="129">
        <f t="shared" si="103"/>
        <v>168</v>
      </c>
      <c r="E189" s="137"/>
      <c r="F189" s="137"/>
      <c r="G189" s="137"/>
      <c r="H189" s="137"/>
      <c r="I189" s="137"/>
      <c r="J189" s="144"/>
      <c r="K189" s="205">
        <v>0</v>
      </c>
      <c r="L189" s="213">
        <f t="shared" si="104"/>
        <v>0</v>
      </c>
      <c r="M189" s="205">
        <v>0</v>
      </c>
      <c r="N189" s="213">
        <f t="shared" si="105"/>
        <v>0</v>
      </c>
      <c r="O189" s="205">
        <v>0</v>
      </c>
      <c r="P189" s="213">
        <f t="shared" si="106"/>
        <v>0</v>
      </c>
      <c r="Q189" s="205">
        <v>0</v>
      </c>
      <c r="R189" s="213">
        <f t="shared" si="107"/>
        <v>0</v>
      </c>
      <c r="S189" s="205">
        <v>0</v>
      </c>
      <c r="T189" s="213">
        <f t="shared" si="107"/>
        <v>0</v>
      </c>
      <c r="U189" s="205">
        <v>0</v>
      </c>
      <c r="V189" s="213">
        <f t="shared" si="108"/>
        <v>0</v>
      </c>
      <c r="W189" s="205">
        <v>0</v>
      </c>
      <c r="X189" s="213">
        <f t="shared" si="109"/>
        <v>0</v>
      </c>
      <c r="Y189" s="205">
        <v>0</v>
      </c>
      <c r="Z189" s="213">
        <f t="shared" si="110"/>
        <v>0</v>
      </c>
      <c r="AA189" s="205">
        <v>0</v>
      </c>
      <c r="AB189" s="213">
        <f t="shared" si="111"/>
        <v>0</v>
      </c>
      <c r="AC189" s="205">
        <v>0</v>
      </c>
      <c r="AD189" s="213">
        <f t="shared" si="112"/>
        <v>0</v>
      </c>
      <c r="AE189" s="205">
        <v>0</v>
      </c>
      <c r="AF189" s="213">
        <f t="shared" si="113"/>
        <v>0</v>
      </c>
      <c r="AG189" s="205">
        <v>0</v>
      </c>
      <c r="AH189" s="213">
        <f t="shared" si="114"/>
        <v>0</v>
      </c>
    </row>
    <row r="190" spans="2:34" ht="15" customHeight="1">
      <c r="B190" s="254" t="str">
        <f t="shared" si="102"/>
        <v>O2</v>
      </c>
      <c r="C190" s="137"/>
      <c r="D190" s="129">
        <f t="shared" si="103"/>
        <v>169</v>
      </c>
      <c r="E190" s="137"/>
      <c r="F190" s="137"/>
      <c r="G190" s="137"/>
      <c r="H190" s="137"/>
      <c r="I190" s="137"/>
      <c r="J190" s="144"/>
      <c r="K190" s="205">
        <v>0</v>
      </c>
      <c r="L190" s="213">
        <f t="shared" si="104"/>
        <v>0</v>
      </c>
      <c r="M190" s="205">
        <v>0</v>
      </c>
      <c r="N190" s="213">
        <f t="shared" si="105"/>
        <v>0</v>
      </c>
      <c r="O190" s="205">
        <v>0</v>
      </c>
      <c r="P190" s="213">
        <f t="shared" si="106"/>
        <v>0</v>
      </c>
      <c r="Q190" s="205">
        <v>0</v>
      </c>
      <c r="R190" s="213">
        <f t="shared" si="107"/>
        <v>0</v>
      </c>
      <c r="S190" s="205">
        <v>0</v>
      </c>
      <c r="T190" s="213">
        <f t="shared" si="107"/>
        <v>0</v>
      </c>
      <c r="U190" s="205">
        <v>0</v>
      </c>
      <c r="V190" s="213">
        <f t="shared" si="108"/>
        <v>0</v>
      </c>
      <c r="W190" s="205">
        <v>0</v>
      </c>
      <c r="X190" s="213">
        <f t="shared" si="109"/>
        <v>0</v>
      </c>
      <c r="Y190" s="205">
        <v>0</v>
      </c>
      <c r="Z190" s="213">
        <f t="shared" si="110"/>
        <v>0</v>
      </c>
      <c r="AA190" s="205">
        <v>0</v>
      </c>
      <c r="AB190" s="213">
        <f t="shared" si="111"/>
        <v>0</v>
      </c>
      <c r="AC190" s="205">
        <v>0</v>
      </c>
      <c r="AD190" s="213">
        <f t="shared" si="112"/>
        <v>0</v>
      </c>
      <c r="AE190" s="205">
        <v>0</v>
      </c>
      <c r="AF190" s="213">
        <f t="shared" si="113"/>
        <v>0</v>
      </c>
      <c r="AG190" s="205">
        <v>0</v>
      </c>
      <c r="AH190" s="213">
        <f t="shared" si="114"/>
        <v>0</v>
      </c>
    </row>
    <row r="191" spans="2:34" ht="15" customHeight="1">
      <c r="B191" s="254" t="str">
        <f t="shared" si="102"/>
        <v>Ar</v>
      </c>
      <c r="C191" s="137"/>
      <c r="D191" s="129">
        <f t="shared" si="103"/>
        <v>170</v>
      </c>
      <c r="E191" s="137"/>
      <c r="F191" s="137"/>
      <c r="G191" s="137"/>
      <c r="H191" s="137"/>
      <c r="I191" s="137"/>
      <c r="J191" s="144"/>
      <c r="K191" s="205">
        <v>0</v>
      </c>
      <c r="L191" s="213">
        <f t="shared" si="104"/>
        <v>0</v>
      </c>
      <c r="M191" s="205">
        <v>0</v>
      </c>
      <c r="N191" s="213">
        <f t="shared" si="105"/>
        <v>0</v>
      </c>
      <c r="O191" s="205">
        <v>0</v>
      </c>
      <c r="P191" s="213">
        <f t="shared" si="106"/>
        <v>0</v>
      </c>
      <c r="Q191" s="205">
        <v>0</v>
      </c>
      <c r="R191" s="213">
        <f t="shared" si="107"/>
        <v>0</v>
      </c>
      <c r="S191" s="205">
        <v>0</v>
      </c>
      <c r="T191" s="213">
        <f t="shared" si="107"/>
        <v>0</v>
      </c>
      <c r="U191" s="205">
        <v>0</v>
      </c>
      <c r="V191" s="213">
        <f t="shared" si="108"/>
        <v>0</v>
      </c>
      <c r="W191" s="205">
        <v>0</v>
      </c>
      <c r="X191" s="213">
        <f t="shared" si="109"/>
        <v>0</v>
      </c>
      <c r="Y191" s="205">
        <v>0</v>
      </c>
      <c r="Z191" s="213">
        <f t="shared" si="110"/>
        <v>0</v>
      </c>
      <c r="AA191" s="205">
        <v>0</v>
      </c>
      <c r="AB191" s="213">
        <f t="shared" si="111"/>
        <v>0</v>
      </c>
      <c r="AC191" s="205">
        <v>0</v>
      </c>
      <c r="AD191" s="213">
        <f t="shared" si="112"/>
        <v>0</v>
      </c>
      <c r="AE191" s="205">
        <v>0</v>
      </c>
      <c r="AF191" s="213">
        <f t="shared" si="113"/>
        <v>0</v>
      </c>
      <c r="AG191" s="205">
        <v>0</v>
      </c>
      <c r="AH191" s="213">
        <f t="shared" si="114"/>
        <v>0</v>
      </c>
    </row>
    <row r="192" spans="2:34" ht="15" customHeight="1">
      <c r="B192" s="254" t="str">
        <f t="shared" si="102"/>
        <v>CH3OH</v>
      </c>
      <c r="C192" s="137"/>
      <c r="D192" s="129">
        <f t="shared" si="103"/>
        <v>171</v>
      </c>
      <c r="E192" s="137"/>
      <c r="F192" s="137"/>
      <c r="G192" s="137"/>
      <c r="H192" s="137"/>
      <c r="I192" s="137"/>
      <c r="J192" s="144"/>
      <c r="K192" s="205">
        <v>-201.17</v>
      </c>
      <c r="L192" s="213">
        <f t="shared" si="104"/>
        <v>-2.0117E-05</v>
      </c>
      <c r="M192" s="205">
        <v>-201.17</v>
      </c>
      <c r="N192" s="213">
        <f t="shared" si="105"/>
        <v>-2.0117E-16</v>
      </c>
      <c r="O192" s="205">
        <v>-201.17</v>
      </c>
      <c r="P192" s="213">
        <f t="shared" si="106"/>
        <v>-2.011700000020117E-05</v>
      </c>
      <c r="Q192" s="205">
        <v>-201.17</v>
      </c>
      <c r="R192" s="213">
        <f t="shared" si="107"/>
        <v>-2.011700000020117E-05</v>
      </c>
      <c r="S192" s="205">
        <v>-201.17</v>
      </c>
      <c r="T192" s="213">
        <f t="shared" si="107"/>
        <v>-2.011700000020117E-05</v>
      </c>
      <c r="U192" s="205">
        <v>-201.17</v>
      </c>
      <c r="V192" s="213">
        <f t="shared" si="108"/>
        <v>-2.011700000020117E-05</v>
      </c>
      <c r="W192" s="205">
        <v>-201.17</v>
      </c>
      <c r="X192" s="213">
        <f t="shared" si="109"/>
        <v>-2.011700000020117E-05</v>
      </c>
      <c r="Y192" s="205">
        <v>-201.17</v>
      </c>
      <c r="Z192" s="213">
        <f t="shared" si="110"/>
        <v>-2.011700000020117E-05</v>
      </c>
      <c r="AA192" s="205">
        <v>-201.17</v>
      </c>
      <c r="AB192" s="213">
        <f t="shared" si="111"/>
        <v>-2.0116999999999997E-06</v>
      </c>
      <c r="AC192" s="205">
        <v>-201.17</v>
      </c>
      <c r="AD192" s="213">
        <f t="shared" si="112"/>
        <v>-2.011700000020117E-05</v>
      </c>
      <c r="AE192" s="205">
        <v>-201.17</v>
      </c>
      <c r="AF192" s="213">
        <f t="shared" si="113"/>
        <v>-2.011700000020117E-05</v>
      </c>
      <c r="AG192" s="205">
        <v>-201.17</v>
      </c>
      <c r="AH192" s="213">
        <f t="shared" si="114"/>
        <v>0</v>
      </c>
    </row>
    <row r="193" spans="2:34" ht="15" customHeight="1">
      <c r="B193" s="254">
        <f t="shared" si="102"/>
      </c>
      <c r="C193" s="137"/>
      <c r="D193" s="129">
        <f t="shared" si="103"/>
        <v>172</v>
      </c>
      <c r="E193" s="137"/>
      <c r="F193" s="137"/>
      <c r="G193" s="137"/>
      <c r="H193" s="137"/>
      <c r="I193" s="137"/>
      <c r="J193" s="144"/>
      <c r="K193" s="205"/>
      <c r="L193" s="213"/>
      <c r="M193" s="205"/>
      <c r="N193" s="213"/>
      <c r="O193" s="205"/>
      <c r="P193" s="213"/>
      <c r="Q193" s="205"/>
      <c r="R193" s="213"/>
      <c r="S193" s="205"/>
      <c r="T193" s="213"/>
      <c r="U193" s="205"/>
      <c r="V193" s="213"/>
      <c r="W193" s="205"/>
      <c r="X193" s="213"/>
      <c r="Y193" s="205"/>
      <c r="Z193" s="213"/>
      <c r="AA193" s="205"/>
      <c r="AB193" s="213"/>
      <c r="AC193" s="205"/>
      <c r="AD193" s="213"/>
      <c r="AE193" s="205"/>
      <c r="AF193" s="213"/>
      <c r="AG193" s="205"/>
      <c r="AH193" s="213"/>
    </row>
    <row r="194" spans="2:34" ht="15" customHeight="1">
      <c r="B194" s="254">
        <f t="shared" si="102"/>
      </c>
      <c r="C194" s="137"/>
      <c r="D194" s="129">
        <f t="shared" si="103"/>
        <v>173</v>
      </c>
      <c r="E194" s="137"/>
      <c r="F194" s="137"/>
      <c r="G194" s="137"/>
      <c r="H194" s="137"/>
      <c r="I194" s="137"/>
      <c r="J194" s="144"/>
      <c r="K194" s="205"/>
      <c r="L194" s="213"/>
      <c r="M194" s="205"/>
      <c r="N194" s="213"/>
      <c r="O194" s="205"/>
      <c r="P194" s="213"/>
      <c r="Q194" s="205"/>
      <c r="R194" s="213"/>
      <c r="S194" s="205"/>
      <c r="T194" s="213"/>
      <c r="U194" s="205"/>
      <c r="V194" s="213"/>
      <c r="W194" s="205"/>
      <c r="X194" s="213"/>
      <c r="Y194" s="205"/>
      <c r="Z194" s="213"/>
      <c r="AA194" s="205"/>
      <c r="AB194" s="213"/>
      <c r="AC194" s="205"/>
      <c r="AD194" s="213"/>
      <c r="AE194" s="205"/>
      <c r="AF194" s="213"/>
      <c r="AG194" s="205"/>
      <c r="AH194" s="213"/>
    </row>
    <row r="195" spans="2:34" ht="15" customHeight="1">
      <c r="B195" s="254">
        <f t="shared" si="102"/>
      </c>
      <c r="C195" s="137"/>
      <c r="D195" s="129">
        <f t="shared" si="103"/>
        <v>174</v>
      </c>
      <c r="E195" s="137"/>
      <c r="F195" s="137"/>
      <c r="G195" s="137"/>
      <c r="H195" s="137"/>
      <c r="I195" s="137"/>
      <c r="J195" s="144"/>
      <c r="K195" s="205"/>
      <c r="L195" s="213"/>
      <c r="M195" s="205"/>
      <c r="N195" s="213"/>
      <c r="O195" s="205"/>
      <c r="P195" s="213"/>
      <c r="Q195" s="205"/>
      <c r="R195" s="213"/>
      <c r="S195" s="205"/>
      <c r="T195" s="213"/>
      <c r="U195" s="205"/>
      <c r="V195" s="213"/>
      <c r="W195" s="205"/>
      <c r="X195" s="213"/>
      <c r="Y195" s="205"/>
      <c r="Z195" s="213"/>
      <c r="AA195" s="205"/>
      <c r="AB195" s="213"/>
      <c r="AC195" s="205"/>
      <c r="AD195" s="213"/>
      <c r="AE195" s="205"/>
      <c r="AF195" s="213"/>
      <c r="AG195" s="205"/>
      <c r="AH195" s="213"/>
    </row>
    <row r="196" spans="2:34" ht="15" customHeight="1">
      <c r="B196" s="254">
        <f t="shared" si="102"/>
      </c>
      <c r="C196" s="137"/>
      <c r="D196" s="129">
        <f t="shared" si="103"/>
        <v>175</v>
      </c>
      <c r="E196" s="137"/>
      <c r="F196" s="137"/>
      <c r="G196" s="137"/>
      <c r="H196" s="137"/>
      <c r="I196" s="137"/>
      <c r="J196" s="144"/>
      <c r="K196" s="205"/>
      <c r="L196" s="213"/>
      <c r="M196" s="205"/>
      <c r="N196" s="213"/>
      <c r="O196" s="205"/>
      <c r="P196" s="213"/>
      <c r="Q196" s="205"/>
      <c r="R196" s="213"/>
      <c r="S196" s="205"/>
      <c r="T196" s="213"/>
      <c r="U196" s="205"/>
      <c r="V196" s="213"/>
      <c r="W196" s="205"/>
      <c r="X196" s="213"/>
      <c r="Y196" s="205"/>
      <c r="Z196" s="213"/>
      <c r="AA196" s="205"/>
      <c r="AB196" s="213"/>
      <c r="AC196" s="205"/>
      <c r="AD196" s="213"/>
      <c r="AE196" s="205"/>
      <c r="AF196" s="213"/>
      <c r="AG196" s="205"/>
      <c r="AH196" s="213"/>
    </row>
    <row r="197" spans="2:34" ht="15" customHeight="1">
      <c r="B197" s="254" t="str">
        <f t="shared" si="102"/>
        <v>Dry total flow</v>
      </c>
      <c r="C197" s="137"/>
      <c r="D197" s="129">
        <f t="shared" si="103"/>
        <v>176</v>
      </c>
      <c r="E197" s="137"/>
      <c r="F197" s="137"/>
      <c r="G197" s="137"/>
      <c r="H197" s="137"/>
      <c r="I197" s="137"/>
      <c r="J197" s="144"/>
      <c r="K197" s="214"/>
      <c r="L197" s="213"/>
      <c r="M197" s="214"/>
      <c r="N197" s="213"/>
      <c r="O197" s="214"/>
      <c r="P197" s="213"/>
      <c r="Q197" s="214"/>
      <c r="R197" s="213"/>
      <c r="S197" s="214"/>
      <c r="T197" s="213"/>
      <c r="U197" s="214"/>
      <c r="V197" s="213"/>
      <c r="W197" s="214"/>
      <c r="X197" s="213"/>
      <c r="Y197" s="214"/>
      <c r="Z197" s="213"/>
      <c r="AA197" s="214"/>
      <c r="AB197" s="213"/>
      <c r="AC197" s="214"/>
      <c r="AD197" s="213"/>
      <c r="AE197" s="214"/>
      <c r="AF197" s="213"/>
      <c r="AG197" s="214"/>
      <c r="AH197" s="213"/>
    </row>
    <row r="198" spans="2:34" ht="15" customHeight="1">
      <c r="B198" s="254" t="str">
        <f t="shared" si="102"/>
        <v>H2O</v>
      </c>
      <c r="C198" s="137"/>
      <c r="D198" s="129">
        <f t="shared" si="103"/>
        <v>177</v>
      </c>
      <c r="E198" s="137"/>
      <c r="F198" s="137"/>
      <c r="G198" s="137"/>
      <c r="H198" s="137"/>
      <c r="I198" s="137"/>
      <c r="J198" s="144"/>
      <c r="K198" s="205">
        <v>-285.83</v>
      </c>
      <c r="L198" s="213">
        <f>K198*K42</f>
        <v>-2.8583E-06</v>
      </c>
      <c r="M198" s="205">
        <v>-285.83</v>
      </c>
      <c r="N198" s="213">
        <f>M198*M42</f>
        <v>-857490</v>
      </c>
      <c r="O198" s="205">
        <v>-285.83</v>
      </c>
      <c r="P198" s="213">
        <f>O198*O42</f>
        <v>-857490.0000028582</v>
      </c>
      <c r="Q198" s="205">
        <v>-285.83</v>
      </c>
      <c r="R198" s="213">
        <f>Q198*Q42</f>
        <v>-539275.971723324</v>
      </c>
      <c r="S198" s="205">
        <v>-285.83</v>
      </c>
      <c r="T198" s="213">
        <f>S198*S42</f>
        <v>-539275.971809073</v>
      </c>
      <c r="U198" s="205">
        <v>-285.83</v>
      </c>
      <c r="V198" s="213">
        <f>U198*U42</f>
        <v>-440744.4114601446</v>
      </c>
      <c r="W198" s="205">
        <v>-285.83</v>
      </c>
      <c r="X198" s="213">
        <f>W198*W42</f>
        <v>-440744.4114601446</v>
      </c>
      <c r="Y198" s="205">
        <v>-285.83</v>
      </c>
      <c r="Z198" s="213">
        <f>Y198*Y42</f>
        <v>-4584.538325202043</v>
      </c>
      <c r="AA198" s="205">
        <v>-285.83</v>
      </c>
      <c r="AB198" s="213">
        <f>AA198*AA42</f>
        <v>-436159.87313494255</v>
      </c>
      <c r="AC198" s="205">
        <v>-285.83</v>
      </c>
      <c r="AD198" s="213">
        <f>AC198*AC42</f>
        <v>-4584.538325202043</v>
      </c>
      <c r="AE198" s="205">
        <v>-285.83</v>
      </c>
      <c r="AF198" s="213">
        <f>AE198*AE42</f>
        <v>-2.8583E-06</v>
      </c>
      <c r="AG198" s="205">
        <v>-285.83</v>
      </c>
      <c r="AH198" s="213">
        <f>AG198*AG42</f>
        <v>-4584.538322343743</v>
      </c>
    </row>
    <row r="199" spans="2:34" ht="19.5" customHeight="1" thickBot="1">
      <c r="B199" s="260" t="s">
        <v>367</v>
      </c>
      <c r="C199" s="261" t="s">
        <v>372</v>
      </c>
      <c r="D199" s="262">
        <f t="shared" si="103"/>
        <v>178</v>
      </c>
      <c r="E199" s="261"/>
      <c r="F199" s="261"/>
      <c r="G199" s="261"/>
      <c r="H199" s="261"/>
      <c r="I199" s="261"/>
      <c r="J199" s="263"/>
      <c r="K199" s="264"/>
      <c r="L199" s="265">
        <f>SUM(L180:L198)</f>
        <v>-74850.0000733753</v>
      </c>
      <c r="M199" s="264"/>
      <c r="N199" s="265">
        <f>SUM(N180:N198)</f>
        <v>-857490</v>
      </c>
      <c r="O199" s="264"/>
      <c r="P199" s="265">
        <f>SUM(P180:P198)</f>
        <v>-932340.0000733752</v>
      </c>
      <c r="Q199" s="264"/>
      <c r="R199" s="265">
        <f>SUM(R180:R198)</f>
        <v>-726908.1190756139</v>
      </c>
      <c r="S199" s="264"/>
      <c r="T199" s="265">
        <f>SUM(T180:T198)</f>
        <v>-726908.1191613629</v>
      </c>
      <c r="U199" s="264"/>
      <c r="V199" s="265">
        <f>SUM(V180:V198)</f>
        <v>-725932.5587956582</v>
      </c>
      <c r="W199" s="264"/>
      <c r="X199" s="265">
        <f>SUM(X180:X198)</f>
        <v>-725932.5587956582</v>
      </c>
      <c r="Y199" s="264"/>
      <c r="Z199" s="265">
        <f>SUM(Z180:Z198)</f>
        <v>-289772.6856607156</v>
      </c>
      <c r="AA199" s="264"/>
      <c r="AB199" s="265">
        <f>SUM(AB180:AB198)</f>
        <v>-436159.8731427427</v>
      </c>
      <c r="AC199" s="264"/>
      <c r="AD199" s="265">
        <f>SUM(AD180:AD198)</f>
        <v>-289772.6856607156</v>
      </c>
      <c r="AE199" s="264"/>
      <c r="AF199" s="265">
        <f>SUM(AF180:AF198)</f>
        <v>-3.582244674569178</v>
      </c>
      <c r="AG199" s="264"/>
      <c r="AH199" s="265">
        <f>SUM(AH180:AH198)</f>
        <v>-289769.10341604106</v>
      </c>
    </row>
    <row r="200" spans="1:34" ht="19.5" customHeight="1" thickBot="1">
      <c r="A200" s="103" t="s">
        <v>405</v>
      </c>
      <c r="B200" s="266" t="s">
        <v>370</v>
      </c>
      <c r="C200" s="267" t="s">
        <v>372</v>
      </c>
      <c r="D200" s="268">
        <f t="shared" si="103"/>
        <v>179</v>
      </c>
      <c r="E200" s="267"/>
      <c r="F200" s="267"/>
      <c r="G200" s="267"/>
      <c r="H200" s="267"/>
      <c r="I200" s="267"/>
      <c r="J200" s="269"/>
      <c r="K200" s="270"/>
      <c r="L200" s="271">
        <f>K172+L172+L175+L199</f>
        <v>-74848.80296182228</v>
      </c>
      <c r="M200" s="270"/>
      <c r="N200" s="271">
        <f>M172+N172+N175+N199</f>
        <v>-678644.342076358</v>
      </c>
      <c r="O200" s="270"/>
      <c r="P200" s="271">
        <f>O172+P172+P175+P199</f>
        <v>-704135.3475699588</v>
      </c>
      <c r="Q200" s="270"/>
      <c r="R200" s="271">
        <f>Q172+R172+R175+R199</f>
        <v>-472787.61913344124</v>
      </c>
      <c r="S200" s="270"/>
      <c r="T200" s="271">
        <f>S172+T172+T175+T199</f>
        <v>-577436.7752461785</v>
      </c>
      <c r="U200" s="270"/>
      <c r="V200" s="271">
        <f>U172+V172+V175+V199</f>
        <v>-577439.0930182853</v>
      </c>
      <c r="W200" s="270"/>
      <c r="X200" s="271">
        <f>W172+X172+X175+X199</f>
        <v>-723608.7706130457</v>
      </c>
      <c r="Y200" s="270"/>
      <c r="Z200" s="271">
        <f>Y172+Z172+Z175+Z199</f>
        <v>-287448.8974781032</v>
      </c>
      <c r="AA200" s="270"/>
      <c r="AB200" s="271">
        <f>AA172+AB172+AB175+AB199</f>
        <v>-436159.87314268417</v>
      </c>
      <c r="AC200" s="270"/>
      <c r="AD200" s="271">
        <f>AC172+AD172+AD175+AD199</f>
        <v>-287449.52458657406</v>
      </c>
      <c r="AE200" s="270"/>
      <c r="AF200" s="271">
        <f>AE172+AF172+AF175+AF199</f>
        <v>983.9951188214915</v>
      </c>
      <c r="AG200" s="270"/>
      <c r="AH200" s="271">
        <f>AG172+AH172+AH175+AH199</f>
        <v>-288460.50206208305</v>
      </c>
    </row>
  </sheetData>
  <mergeCells count="13">
    <mergeCell ref="E21:J21"/>
    <mergeCell ref="O21:P21"/>
    <mergeCell ref="W21:X21"/>
    <mergeCell ref="Y21:Z21"/>
    <mergeCell ref="Q21:R21"/>
    <mergeCell ref="U21:V21"/>
    <mergeCell ref="AC21:AD21"/>
    <mergeCell ref="AE21:AF21"/>
    <mergeCell ref="AG21:AH21"/>
    <mergeCell ref="K21:L21"/>
    <mergeCell ref="M21:N21"/>
    <mergeCell ref="AA21:AB21"/>
    <mergeCell ref="S21:T21"/>
  </mergeCells>
  <printOptions/>
  <pageMargins left="0.1968503937007874" right="0.1968503937007874" top="0.984251968503937" bottom="0.984251968503937" header="0.5118110236220472" footer="0.5118110236220472"/>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1"/>
  <dimension ref="B3:M56"/>
  <sheetViews>
    <sheetView workbookViewId="0" topLeftCell="A23">
      <selection activeCell="H58" sqref="H58"/>
    </sheetView>
  </sheetViews>
  <sheetFormatPr defaultColWidth="9.00390625" defaultRowHeight="13.5"/>
  <cols>
    <col min="1" max="1" width="3.50390625" style="93" customWidth="1"/>
    <col min="2" max="2" width="9.875" style="93" customWidth="1"/>
    <col min="3" max="3" width="9.375" style="93" bestFit="1" customWidth="1"/>
    <col min="4" max="4" width="10.25390625" style="93" bestFit="1" customWidth="1"/>
    <col min="5" max="8" width="9.375" style="93" bestFit="1" customWidth="1"/>
    <col min="9" max="9" width="10.25390625" style="93" bestFit="1" customWidth="1"/>
    <col min="10" max="10" width="9.375" style="93" bestFit="1" customWidth="1"/>
    <col min="11" max="11" width="9.00390625" style="93" customWidth="1"/>
    <col min="12" max="12" width="6.375" style="93" bestFit="1" customWidth="1"/>
    <col min="13" max="13" width="8.50390625" style="93" customWidth="1"/>
    <col min="14" max="16384" width="9.00390625" style="93" customWidth="1"/>
  </cols>
  <sheetData>
    <row r="1" ht="15" customHeight="1"/>
    <row r="2" ht="15" customHeight="1"/>
    <row r="3" ht="15" customHeight="1">
      <c r="B3" s="93" t="s">
        <v>390</v>
      </c>
    </row>
    <row r="4" ht="15" customHeight="1"/>
    <row r="5" ht="15" customHeight="1">
      <c r="B5" s="94" t="s">
        <v>268</v>
      </c>
    </row>
    <row r="6" ht="15" customHeight="1">
      <c r="B6" s="94"/>
    </row>
    <row r="7" ht="15" customHeight="1">
      <c r="B7" s="94" t="s">
        <v>269</v>
      </c>
    </row>
    <row r="8" ht="15" customHeight="1"/>
    <row r="9" ht="15" customHeight="1">
      <c r="B9" s="93" t="s">
        <v>257</v>
      </c>
    </row>
    <row r="10" ht="15" customHeight="1">
      <c r="B10" s="93" t="s">
        <v>258</v>
      </c>
    </row>
    <row r="11" ht="15" customHeight="1">
      <c r="B11" s="93" t="s">
        <v>259</v>
      </c>
    </row>
    <row r="12" ht="15" customHeight="1"/>
    <row r="13" ht="15" customHeight="1"/>
    <row r="14" spans="2:13" ht="15" customHeight="1">
      <c r="B14" s="280" t="s">
        <v>285</v>
      </c>
      <c r="C14" s="51" t="s">
        <v>260</v>
      </c>
      <c r="D14" s="51" t="s">
        <v>261</v>
      </c>
      <c r="E14" s="51" t="s">
        <v>0</v>
      </c>
      <c r="F14" s="51" t="s">
        <v>262</v>
      </c>
      <c r="G14" s="51" t="s">
        <v>263</v>
      </c>
      <c r="H14" s="51" t="s">
        <v>264</v>
      </c>
      <c r="I14" s="51" t="s">
        <v>265</v>
      </c>
      <c r="J14" s="51" t="s">
        <v>266</v>
      </c>
      <c r="K14" s="51" t="s">
        <v>389</v>
      </c>
      <c r="L14" s="51" t="s">
        <v>392</v>
      </c>
      <c r="M14" s="281" t="s">
        <v>391</v>
      </c>
    </row>
    <row r="15" spans="2:13" ht="15" customHeight="1">
      <c r="B15" s="101" t="s">
        <v>271</v>
      </c>
      <c r="C15" s="100">
        <v>-0.703029</v>
      </c>
      <c r="D15" s="100">
        <v>108.4773</v>
      </c>
      <c r="E15" s="100">
        <v>-42.52157</v>
      </c>
      <c r="F15" s="100">
        <v>5.862788</v>
      </c>
      <c r="G15" s="100">
        <v>0.678565</v>
      </c>
      <c r="H15" s="100">
        <v>-76.84376</v>
      </c>
      <c r="I15" s="100">
        <v>158.7163</v>
      </c>
      <c r="J15" s="100">
        <v>-74.8731</v>
      </c>
      <c r="K15" s="97" t="s">
        <v>267</v>
      </c>
      <c r="L15" s="282">
        <v>450</v>
      </c>
      <c r="M15" s="279">
        <f>C15*((L15+273.15)/1000)+D15*((L15+273.15)/1000)^2/2+E15*((L15+273.15)/1000)^3/3+F15*((L15+273.15)/1000)^4/4-G15/((L15+273.15)/1000)+H15-J15</f>
        <v>19.98720314353011</v>
      </c>
    </row>
    <row r="16" spans="2:13" ht="15" customHeight="1">
      <c r="B16" s="101" t="s">
        <v>11</v>
      </c>
      <c r="C16" s="100"/>
      <c r="D16" s="100"/>
      <c r="E16" s="100"/>
      <c r="F16" s="100"/>
      <c r="G16" s="100"/>
      <c r="H16" s="100"/>
      <c r="I16" s="100"/>
      <c r="J16" s="100"/>
      <c r="K16" s="97"/>
      <c r="L16" s="282"/>
      <c r="M16" s="96"/>
    </row>
    <row r="17" spans="2:13" ht="15" customHeight="1">
      <c r="B17" s="101" t="s">
        <v>12</v>
      </c>
      <c r="C17" s="100"/>
      <c r="D17" s="100"/>
      <c r="E17" s="100"/>
      <c r="F17" s="100"/>
      <c r="G17" s="100"/>
      <c r="H17" s="100"/>
      <c r="I17" s="100"/>
      <c r="J17" s="100"/>
      <c r="K17" s="97"/>
      <c r="L17" s="282"/>
      <c r="M17" s="96"/>
    </row>
    <row r="18" spans="2:13" ht="15" customHeight="1">
      <c r="B18" s="101" t="s">
        <v>13</v>
      </c>
      <c r="C18" s="100"/>
      <c r="D18" s="100"/>
      <c r="E18" s="100"/>
      <c r="F18" s="100"/>
      <c r="G18" s="100"/>
      <c r="H18" s="100"/>
      <c r="I18" s="100"/>
      <c r="J18" s="100"/>
      <c r="K18" s="97"/>
      <c r="L18" s="282"/>
      <c r="M18" s="96"/>
    </row>
    <row r="19" spans="2:13" ht="15" customHeight="1">
      <c r="B19" s="101" t="s">
        <v>14</v>
      </c>
      <c r="C19" s="100"/>
      <c r="D19" s="100"/>
      <c r="E19" s="100"/>
      <c r="F19" s="100"/>
      <c r="G19" s="100"/>
      <c r="H19" s="100"/>
      <c r="I19" s="100"/>
      <c r="J19" s="100"/>
      <c r="K19" s="97"/>
      <c r="L19" s="282"/>
      <c r="M19" s="96"/>
    </row>
    <row r="20" spans="2:13" ht="15" customHeight="1">
      <c r="B20" s="101" t="s">
        <v>15</v>
      </c>
      <c r="C20" s="100"/>
      <c r="D20" s="100"/>
      <c r="E20" s="100"/>
      <c r="F20" s="100"/>
      <c r="G20" s="100"/>
      <c r="H20" s="100"/>
      <c r="I20" s="100"/>
      <c r="J20" s="100"/>
      <c r="K20" s="97"/>
      <c r="L20" s="282"/>
      <c r="M20" s="96"/>
    </row>
    <row r="21" spans="2:13" ht="15" customHeight="1">
      <c r="B21" s="101" t="s">
        <v>274</v>
      </c>
      <c r="C21" s="100">
        <v>33.066178</v>
      </c>
      <c r="D21" s="100">
        <v>-11.363417</v>
      </c>
      <c r="E21" s="100">
        <v>11.432816</v>
      </c>
      <c r="F21" s="100">
        <v>-2.772874</v>
      </c>
      <c r="G21" s="100">
        <v>-0.158558</v>
      </c>
      <c r="H21" s="100">
        <v>-9.980797</v>
      </c>
      <c r="I21" s="100">
        <v>172.707974</v>
      </c>
      <c r="J21" s="100">
        <v>0</v>
      </c>
      <c r="K21" s="97" t="s">
        <v>278</v>
      </c>
      <c r="L21" s="282">
        <v>450</v>
      </c>
      <c r="M21" s="279">
        <f aca="true" t="shared" si="0" ref="M21:M26">C21*((L21+273.15)/1000)+D21*((L21+273.15)/1000)^2/2+E21*((L21+273.15)/1000)^3/3+F21*((L21+273.15)/1000)^4/4-G21/((L21+273.15)/1000)+H21-J21</f>
        <v>12.430643719888744</v>
      </c>
    </row>
    <row r="22" spans="2:13" ht="15" customHeight="1">
      <c r="B22" s="101" t="s">
        <v>272</v>
      </c>
      <c r="C22" s="100">
        <v>25.56759</v>
      </c>
      <c r="D22" s="100">
        <v>6.09613</v>
      </c>
      <c r="E22" s="100">
        <v>4.054656</v>
      </c>
      <c r="F22" s="100">
        <v>-2.671301</v>
      </c>
      <c r="G22" s="100">
        <v>0.131021</v>
      </c>
      <c r="H22" s="100">
        <v>-118.0089</v>
      </c>
      <c r="I22" s="100">
        <v>227.3665</v>
      </c>
      <c r="J22" s="100">
        <v>-110.5271</v>
      </c>
      <c r="K22" s="97" t="s">
        <v>270</v>
      </c>
      <c r="L22" s="282">
        <v>450</v>
      </c>
      <c r="M22" s="279">
        <f t="shared" si="0"/>
        <v>12.748677309579506</v>
      </c>
    </row>
    <row r="23" spans="2:13" ht="15" customHeight="1">
      <c r="B23" s="101" t="s">
        <v>273</v>
      </c>
      <c r="C23" s="100">
        <v>24.99735</v>
      </c>
      <c r="D23" s="100">
        <v>55.18696</v>
      </c>
      <c r="E23" s="100">
        <v>-33.69137</v>
      </c>
      <c r="F23" s="100">
        <v>7.948387</v>
      </c>
      <c r="G23" s="100">
        <v>-0.136638</v>
      </c>
      <c r="H23" s="100">
        <v>-403.6075</v>
      </c>
      <c r="I23" s="100">
        <v>228.2431</v>
      </c>
      <c r="J23" s="100">
        <v>-393.5224</v>
      </c>
      <c r="K23" s="97" t="s">
        <v>277</v>
      </c>
      <c r="L23" s="282">
        <v>450</v>
      </c>
      <c r="M23" s="279">
        <f t="shared" si="0"/>
        <v>18.906992851156247</v>
      </c>
    </row>
    <row r="24" spans="2:13" ht="15" customHeight="1">
      <c r="B24" s="101" t="s">
        <v>275</v>
      </c>
      <c r="C24" s="100">
        <v>26.092</v>
      </c>
      <c r="D24" s="100">
        <v>8.218801</v>
      </c>
      <c r="E24" s="100">
        <v>-1.976141</v>
      </c>
      <c r="F24" s="100">
        <v>0.159274</v>
      </c>
      <c r="G24" s="100">
        <v>0.044434</v>
      </c>
      <c r="H24" s="100">
        <v>-7.98923</v>
      </c>
      <c r="I24" s="100">
        <v>221.02</v>
      </c>
      <c r="J24" s="100">
        <v>0</v>
      </c>
      <c r="K24" s="97" t="s">
        <v>279</v>
      </c>
      <c r="L24" s="282">
        <v>450</v>
      </c>
      <c r="M24" s="279">
        <f t="shared" si="0"/>
        <v>12.728533574540819</v>
      </c>
    </row>
    <row r="25" spans="2:13" ht="15" customHeight="1">
      <c r="B25" s="101" t="s">
        <v>283</v>
      </c>
      <c r="C25" s="100">
        <v>29.659</v>
      </c>
      <c r="D25" s="100">
        <v>6.137261</v>
      </c>
      <c r="E25" s="100">
        <v>-1.186521</v>
      </c>
      <c r="F25" s="100">
        <v>0.09578</v>
      </c>
      <c r="G25" s="100">
        <v>-0.219663</v>
      </c>
      <c r="H25" s="100">
        <v>-9.861391</v>
      </c>
      <c r="I25" s="100">
        <v>237.948</v>
      </c>
      <c r="J25" s="100">
        <v>0</v>
      </c>
      <c r="K25" s="97" t="s">
        <v>279</v>
      </c>
      <c r="L25" s="282">
        <v>450</v>
      </c>
      <c r="M25" s="279">
        <f t="shared" si="0"/>
        <v>13.35198128430139</v>
      </c>
    </row>
    <row r="26" spans="2:13" ht="15" customHeight="1">
      <c r="B26" s="101" t="s">
        <v>284</v>
      </c>
      <c r="C26" s="102">
        <v>20.786</v>
      </c>
      <c r="D26" s="102">
        <v>0</v>
      </c>
      <c r="E26" s="102">
        <v>0</v>
      </c>
      <c r="F26" s="102">
        <v>0</v>
      </c>
      <c r="G26" s="102">
        <v>0</v>
      </c>
      <c r="H26" s="102">
        <v>-6.19735</v>
      </c>
      <c r="I26" s="102">
        <v>179.999</v>
      </c>
      <c r="J26" s="102">
        <v>0</v>
      </c>
      <c r="K26" s="97" t="s">
        <v>279</v>
      </c>
      <c r="L26" s="282">
        <v>450</v>
      </c>
      <c r="M26" s="279">
        <f t="shared" si="0"/>
        <v>8.8340459</v>
      </c>
    </row>
    <row r="27" spans="2:13" ht="15" customHeight="1">
      <c r="B27" s="101" t="s">
        <v>21</v>
      </c>
      <c r="C27" s="102"/>
      <c r="D27" s="102"/>
      <c r="E27" s="102"/>
      <c r="F27" s="102"/>
      <c r="G27" s="102"/>
      <c r="H27" s="102"/>
      <c r="I27" s="102"/>
      <c r="J27" s="102"/>
      <c r="K27" s="97"/>
      <c r="L27" s="282"/>
      <c r="M27" s="96"/>
    </row>
    <row r="28" spans="2:13" ht="15" customHeight="1">
      <c r="B28" s="101" t="s">
        <v>276</v>
      </c>
      <c r="C28" s="100">
        <v>30.092</v>
      </c>
      <c r="D28" s="100">
        <v>6.832514</v>
      </c>
      <c r="E28" s="100">
        <v>6.793435</v>
      </c>
      <c r="F28" s="100">
        <v>-2.53448</v>
      </c>
      <c r="G28" s="100">
        <v>0.082139</v>
      </c>
      <c r="H28" s="100">
        <v>-250.881</v>
      </c>
      <c r="I28" s="100">
        <v>223.3967</v>
      </c>
      <c r="J28" s="100">
        <v>-241.826</v>
      </c>
      <c r="K28" s="97" t="s">
        <v>280</v>
      </c>
      <c r="L28" s="282">
        <v>450</v>
      </c>
      <c r="M28" s="279">
        <f>C28*((L28+273.15)/1000)+D28*((L28+273.15)/1000)^2/2+E28*((L28+273.15)/1000)^3/3+F28*((L28+273.15)/1000)^4/4-G28/((L28+273.15)/1000)+H28-J28</f>
        <v>15.062038873274219</v>
      </c>
    </row>
    <row r="29" spans="2:13" ht="15" customHeight="1">
      <c r="B29" s="101"/>
      <c r="C29" s="100"/>
      <c r="D29" s="100"/>
      <c r="E29" s="100"/>
      <c r="F29" s="100"/>
      <c r="G29" s="100"/>
      <c r="H29" s="100"/>
      <c r="I29" s="100"/>
      <c r="J29" s="100"/>
      <c r="K29" s="97"/>
      <c r="L29" s="282"/>
      <c r="M29" s="96"/>
    </row>
    <row r="30" ht="15" customHeight="1"/>
    <row r="31" spans="2:13" ht="15" customHeight="1">
      <c r="B31" s="280" t="s">
        <v>282</v>
      </c>
      <c r="C31" s="51" t="s">
        <v>260</v>
      </c>
      <c r="D31" s="51" t="s">
        <v>261</v>
      </c>
      <c r="E31" s="51" t="s">
        <v>0</v>
      </c>
      <c r="F31" s="51" t="s">
        <v>262</v>
      </c>
      <c r="G31" s="51" t="s">
        <v>263</v>
      </c>
      <c r="H31" s="51" t="s">
        <v>264</v>
      </c>
      <c r="I31" s="51" t="s">
        <v>265</v>
      </c>
      <c r="J31" s="51" t="s">
        <v>266</v>
      </c>
      <c r="K31" s="280"/>
      <c r="L31" s="280"/>
      <c r="M31" s="280"/>
    </row>
    <row r="32" spans="2:13" ht="15" customHeight="1">
      <c r="B32" s="102"/>
      <c r="C32" s="220"/>
      <c r="D32" s="220"/>
      <c r="E32" s="220"/>
      <c r="F32" s="220"/>
      <c r="G32" s="220"/>
      <c r="H32" s="220"/>
      <c r="I32" s="220"/>
      <c r="J32" s="220"/>
      <c r="K32" s="285"/>
      <c r="L32" s="282"/>
      <c r="M32" s="96"/>
    </row>
    <row r="33" spans="2:13" ht="15" customHeight="1">
      <c r="B33" s="102"/>
      <c r="C33" s="220"/>
      <c r="D33" s="220"/>
      <c r="E33" s="220"/>
      <c r="F33" s="220"/>
      <c r="G33" s="220"/>
      <c r="H33" s="220"/>
      <c r="I33" s="220"/>
      <c r="J33" s="220"/>
      <c r="K33" s="285"/>
      <c r="L33" s="282"/>
      <c r="M33" s="96"/>
    </row>
    <row r="34" spans="2:13" ht="15" customHeight="1">
      <c r="B34" s="102"/>
      <c r="C34" s="220"/>
      <c r="D34" s="220"/>
      <c r="E34" s="220"/>
      <c r="F34" s="220"/>
      <c r="G34" s="220"/>
      <c r="H34" s="220"/>
      <c r="I34" s="220"/>
      <c r="J34" s="220"/>
      <c r="K34" s="285"/>
      <c r="L34" s="282"/>
      <c r="M34" s="96"/>
    </row>
    <row r="35" spans="2:13" ht="15" customHeight="1">
      <c r="B35" s="101" t="s">
        <v>276</v>
      </c>
      <c r="C35" s="100">
        <v>-203.606</v>
      </c>
      <c r="D35" s="100">
        <v>1523.29</v>
      </c>
      <c r="E35" s="100">
        <v>-3196.413</v>
      </c>
      <c r="F35" s="100">
        <v>2474.455</v>
      </c>
      <c r="G35" s="100">
        <v>3.855326</v>
      </c>
      <c r="H35" s="100">
        <v>-256.5478</v>
      </c>
      <c r="I35" s="100">
        <v>-488.7163</v>
      </c>
      <c r="J35" s="100">
        <v>-285.8304</v>
      </c>
      <c r="K35" s="286" t="s">
        <v>281</v>
      </c>
      <c r="L35" s="282">
        <v>152.7</v>
      </c>
      <c r="M35" s="279">
        <f>C35*((L35+273.15)/1000)+D35*((L35+273.15)/1000)^2/2+E35*((L35+273.15)/1000)^3/3+F35*((L35+273.15)/1000)^4/4-G35/((L35+273.15)/1000)+H35-J35</f>
        <v>9.707884747000719</v>
      </c>
    </row>
    <row r="37" ht="12"/>
    <row r="38" spans="2:7" ht="12">
      <c r="B38" s="98"/>
      <c r="C38" s="95"/>
      <c r="D38" s="95"/>
      <c r="F38" s="95"/>
      <c r="G38" s="95"/>
    </row>
    <row r="39" spans="2:7" ht="12">
      <c r="B39" s="99"/>
      <c r="C39" s="99"/>
      <c r="D39" s="99"/>
      <c r="E39" s="99"/>
      <c r="F39" s="99"/>
      <c r="G39" s="99"/>
    </row>
    <row r="40" spans="2:7" ht="12">
      <c r="B40" s="99"/>
      <c r="C40" s="99"/>
      <c r="D40" s="99"/>
      <c r="F40" s="99"/>
      <c r="G40" s="99"/>
    </row>
    <row r="41" spans="2:3" ht="15" customHeight="1">
      <c r="B41" s="280"/>
      <c r="C41" s="281" t="s">
        <v>406</v>
      </c>
    </row>
    <row r="42" spans="2:7" ht="15" customHeight="1">
      <c r="B42" s="101" t="s">
        <v>271</v>
      </c>
      <c r="C42" s="100">
        <v>-0.703029</v>
      </c>
      <c r="D42" s="99"/>
      <c r="F42" s="99"/>
      <c r="G42" s="99"/>
    </row>
    <row r="43" spans="2:7" ht="15" customHeight="1">
      <c r="B43" s="101" t="s">
        <v>11</v>
      </c>
      <c r="C43" s="100"/>
      <c r="D43" s="99"/>
      <c r="E43" s="99"/>
      <c r="F43" s="99"/>
      <c r="G43" s="99"/>
    </row>
    <row r="44" spans="2:7" ht="15" customHeight="1">
      <c r="B44" s="101" t="s">
        <v>12</v>
      </c>
      <c r="C44" s="100"/>
      <c r="D44" s="99"/>
      <c r="F44" s="99"/>
      <c r="G44" s="99"/>
    </row>
    <row r="45" spans="2:3" ht="15" customHeight="1">
      <c r="B45" s="101" t="s">
        <v>13</v>
      </c>
      <c r="C45" s="100"/>
    </row>
    <row r="46" spans="2:3" ht="15" customHeight="1">
      <c r="B46" s="101" t="s">
        <v>14</v>
      </c>
      <c r="C46" s="100"/>
    </row>
    <row r="47" spans="2:3" ht="15" customHeight="1">
      <c r="B47" s="101" t="s">
        <v>15</v>
      </c>
      <c r="C47" s="100"/>
    </row>
    <row r="48" spans="2:3" ht="15" customHeight="1">
      <c r="B48" s="101" t="s">
        <v>274</v>
      </c>
      <c r="C48" s="100">
        <v>0</v>
      </c>
    </row>
    <row r="49" spans="2:3" ht="15" customHeight="1">
      <c r="B49" s="101" t="s">
        <v>272</v>
      </c>
      <c r="C49" s="100">
        <v>-110.5</v>
      </c>
    </row>
    <row r="50" spans="2:3" ht="15" customHeight="1">
      <c r="B50" s="101" t="s">
        <v>273</v>
      </c>
      <c r="C50" s="100">
        <v>-393.5</v>
      </c>
    </row>
    <row r="51" spans="2:3" ht="15" customHeight="1">
      <c r="B51" s="101" t="s">
        <v>275</v>
      </c>
      <c r="C51" s="100">
        <v>0</v>
      </c>
    </row>
    <row r="52" spans="2:3" ht="15" customHeight="1">
      <c r="B52" s="101" t="s">
        <v>283</v>
      </c>
      <c r="C52" s="100">
        <v>0</v>
      </c>
    </row>
    <row r="53" spans="2:3" ht="15" customHeight="1">
      <c r="B53" s="101" t="s">
        <v>284</v>
      </c>
      <c r="C53" s="102">
        <v>0</v>
      </c>
    </row>
    <row r="54" spans="2:3" ht="15" customHeight="1">
      <c r="B54" s="101" t="s">
        <v>21</v>
      </c>
      <c r="C54" s="102">
        <v>-201.17</v>
      </c>
    </row>
    <row r="55" spans="2:3" ht="15" customHeight="1">
      <c r="B55" s="101" t="s">
        <v>276</v>
      </c>
      <c r="C55" s="100">
        <v>-285.83</v>
      </c>
    </row>
    <row r="56" spans="2:3" ht="15" customHeight="1">
      <c r="B56" s="101"/>
      <c r="C56" s="100"/>
    </row>
  </sheetData>
  <printOptions/>
  <pageMargins left="0.75" right="0.75" top="1" bottom="1" header="0.512" footer="0.512"/>
  <pageSetup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2"/>
  <dimension ref="B5:K47"/>
  <sheetViews>
    <sheetView zoomScale="85" zoomScaleNormal="85" workbookViewId="0" topLeftCell="A1">
      <selection activeCell="D11" sqref="D11"/>
    </sheetView>
  </sheetViews>
  <sheetFormatPr defaultColWidth="9.00390625" defaultRowHeight="13.5"/>
  <cols>
    <col min="2" max="3" width="14.25390625" style="0" bestFit="1" customWidth="1"/>
    <col min="4" max="15" width="7.50390625" style="0" customWidth="1"/>
  </cols>
  <sheetData>
    <row r="5" spans="2:4" ht="13.5">
      <c r="B5" s="89" t="s">
        <v>221</v>
      </c>
      <c r="C5" s="89" t="s">
        <v>28</v>
      </c>
      <c r="D5" s="90">
        <f>'GasBal&amp;0.5'!K41</f>
        <v>1000</v>
      </c>
    </row>
    <row r="6" spans="2:4" ht="13.5">
      <c r="B6" s="89" t="s">
        <v>222</v>
      </c>
      <c r="C6" s="89" t="s">
        <v>28</v>
      </c>
      <c r="D6" s="90">
        <f>'GasBal&amp;0.5'!M42</f>
        <v>3000</v>
      </c>
    </row>
    <row r="7" spans="2:4" ht="13.5">
      <c r="B7" s="89" t="s">
        <v>223</v>
      </c>
      <c r="C7" s="89" t="s">
        <v>226</v>
      </c>
      <c r="D7" s="90">
        <f>'GasBal&amp;0.5'!X11</f>
        <v>875</v>
      </c>
    </row>
    <row r="8" spans="2:4" ht="13.5">
      <c r="B8" s="89" t="s">
        <v>224</v>
      </c>
      <c r="C8" s="89" t="s">
        <v>227</v>
      </c>
      <c r="D8" s="91">
        <f>'GasBal&amp;0.5'!W11</f>
        <v>2</v>
      </c>
    </row>
    <row r="9" spans="2:4" ht="13.5">
      <c r="B9" s="89" t="s">
        <v>225</v>
      </c>
      <c r="C9" s="89" t="s">
        <v>226</v>
      </c>
      <c r="D9" s="90">
        <f>'GasBal&amp;0.5'!X12</f>
        <v>375</v>
      </c>
    </row>
    <row r="10" spans="2:4" ht="13.5">
      <c r="B10" s="89" t="s">
        <v>183</v>
      </c>
      <c r="C10" s="89" t="s">
        <v>28</v>
      </c>
      <c r="D10" s="90">
        <f>'GasBal&amp;0.5'!AC41</f>
        <v>2893.2353284861715</v>
      </c>
    </row>
    <row r="17" ht="13.5">
      <c r="B17" t="s">
        <v>374</v>
      </c>
    </row>
    <row r="18" spans="3:11" ht="13.5">
      <c r="C18" t="s">
        <v>375</v>
      </c>
      <c r="D18">
        <v>1000</v>
      </c>
      <c r="E18">
        <v>1000</v>
      </c>
      <c r="F18">
        <v>1000</v>
      </c>
      <c r="G18">
        <v>1000</v>
      </c>
      <c r="H18">
        <v>1000</v>
      </c>
      <c r="I18">
        <v>1000</v>
      </c>
      <c r="J18">
        <v>1000</v>
      </c>
      <c r="K18">
        <v>1000</v>
      </c>
    </row>
    <row r="19" spans="3:11" ht="13.5">
      <c r="C19" t="s">
        <v>376</v>
      </c>
      <c r="D19">
        <v>3000</v>
      </c>
      <c r="E19">
        <v>3000</v>
      </c>
      <c r="F19">
        <v>3000</v>
      </c>
      <c r="G19">
        <v>3000</v>
      </c>
      <c r="H19">
        <v>3000</v>
      </c>
      <c r="I19">
        <v>3000</v>
      </c>
      <c r="J19">
        <v>3000</v>
      </c>
      <c r="K19">
        <v>3000</v>
      </c>
    </row>
    <row r="20" spans="3:11" ht="13.5">
      <c r="C20" t="s">
        <v>377</v>
      </c>
      <c r="D20">
        <v>875</v>
      </c>
      <c r="E20">
        <v>850</v>
      </c>
      <c r="F20">
        <v>825</v>
      </c>
      <c r="G20">
        <v>800</v>
      </c>
      <c r="H20">
        <v>775</v>
      </c>
      <c r="I20">
        <v>750</v>
      </c>
      <c r="J20">
        <v>725</v>
      </c>
      <c r="K20">
        <v>700</v>
      </c>
    </row>
    <row r="21" spans="3:11" ht="13.5">
      <c r="C21" t="s">
        <v>378</v>
      </c>
      <c r="D21">
        <v>2</v>
      </c>
      <c r="E21">
        <v>2</v>
      </c>
      <c r="F21">
        <v>2</v>
      </c>
      <c r="G21">
        <v>2</v>
      </c>
      <c r="H21">
        <v>2</v>
      </c>
      <c r="I21">
        <v>2</v>
      </c>
      <c r="J21">
        <v>2</v>
      </c>
      <c r="K21">
        <v>2</v>
      </c>
    </row>
    <row r="22" spans="3:11" ht="13.5">
      <c r="C22" t="s">
        <v>379</v>
      </c>
      <c r="D22">
        <v>875</v>
      </c>
      <c r="E22">
        <v>850</v>
      </c>
      <c r="F22">
        <v>825</v>
      </c>
      <c r="G22">
        <v>800</v>
      </c>
      <c r="H22">
        <v>775</v>
      </c>
      <c r="I22">
        <v>750</v>
      </c>
      <c r="J22">
        <v>725</v>
      </c>
      <c r="K22">
        <v>700</v>
      </c>
    </row>
    <row r="23" spans="3:11" ht="13.5">
      <c r="C23" t="s">
        <v>182</v>
      </c>
      <c r="D23">
        <v>2500.272182881563</v>
      </c>
      <c r="E23">
        <v>2398.0996056763734</v>
      </c>
      <c r="F23">
        <v>2273.4359292756444</v>
      </c>
      <c r="G23">
        <v>2130.2165561389306</v>
      </c>
      <c r="H23">
        <v>1973.9967618903152</v>
      </c>
      <c r="I23">
        <v>1810.6930496100454</v>
      </c>
      <c r="J23">
        <v>1645.6291757454298</v>
      </c>
      <c r="K23">
        <v>1483.0404218513215</v>
      </c>
    </row>
    <row r="24" spans="3:11" ht="13.5">
      <c r="C24" t="s">
        <v>380</v>
      </c>
      <c r="D24" s="88">
        <v>1</v>
      </c>
      <c r="E24" s="88">
        <v>0.9591354181737783</v>
      </c>
      <c r="F24" s="88">
        <v>0.9092753760334645</v>
      </c>
      <c r="G24" s="88">
        <v>0.8519938631976687</v>
      </c>
      <c r="H24" s="88">
        <v>0.789512748014212</v>
      </c>
      <c r="I24" s="88">
        <v>0.7241983740839056</v>
      </c>
      <c r="J24" s="88">
        <v>0.6581800121652527</v>
      </c>
      <c r="K24" s="88">
        <v>0.5931515904568909</v>
      </c>
    </row>
    <row r="27" ht="13.5">
      <c r="B27" t="s">
        <v>381</v>
      </c>
    </row>
    <row r="28" spans="3:11" ht="13.5">
      <c r="C28" t="s">
        <v>375</v>
      </c>
      <c r="D28">
        <v>1000</v>
      </c>
      <c r="E28">
        <v>1000</v>
      </c>
      <c r="F28">
        <v>1000</v>
      </c>
      <c r="G28">
        <v>1000</v>
      </c>
      <c r="H28">
        <v>1000</v>
      </c>
      <c r="I28">
        <v>1000</v>
      </c>
      <c r="J28">
        <v>1000</v>
      </c>
      <c r="K28">
        <v>1000</v>
      </c>
    </row>
    <row r="29" spans="3:11" ht="13.5">
      <c r="C29" t="s">
        <v>376</v>
      </c>
      <c r="D29">
        <v>3000</v>
      </c>
      <c r="E29">
        <v>3000</v>
      </c>
      <c r="F29">
        <v>3000</v>
      </c>
      <c r="G29">
        <v>3000</v>
      </c>
      <c r="H29">
        <v>3000</v>
      </c>
      <c r="I29">
        <v>3000</v>
      </c>
      <c r="J29">
        <v>3000</v>
      </c>
      <c r="K29">
        <v>3000</v>
      </c>
    </row>
    <row r="30" spans="3:11" ht="13.5">
      <c r="C30" t="s">
        <v>377</v>
      </c>
      <c r="D30">
        <v>875</v>
      </c>
      <c r="E30">
        <v>875</v>
      </c>
      <c r="F30">
        <v>875</v>
      </c>
      <c r="G30">
        <v>875</v>
      </c>
      <c r="H30">
        <v>875</v>
      </c>
      <c r="I30">
        <v>875</v>
      </c>
      <c r="J30">
        <v>875</v>
      </c>
      <c r="K30">
        <v>875</v>
      </c>
    </row>
    <row r="31" spans="3:11" ht="13.5">
      <c r="C31" t="s">
        <v>378</v>
      </c>
      <c r="D31">
        <v>2</v>
      </c>
      <c r="E31">
        <v>2</v>
      </c>
      <c r="F31">
        <v>2</v>
      </c>
      <c r="G31">
        <v>2</v>
      </c>
      <c r="H31">
        <v>2</v>
      </c>
      <c r="I31">
        <v>2</v>
      </c>
      <c r="J31">
        <v>2</v>
      </c>
      <c r="K31">
        <v>2</v>
      </c>
    </row>
    <row r="32" spans="3:11" ht="13.5">
      <c r="C32" t="s">
        <v>379</v>
      </c>
      <c r="D32">
        <v>375</v>
      </c>
      <c r="E32">
        <v>350</v>
      </c>
      <c r="F32">
        <v>325</v>
      </c>
      <c r="G32">
        <v>300</v>
      </c>
      <c r="H32">
        <v>275</v>
      </c>
      <c r="I32">
        <v>250</v>
      </c>
      <c r="J32">
        <v>225</v>
      </c>
      <c r="K32">
        <v>200</v>
      </c>
    </row>
    <row r="33" spans="3:11" ht="13.5">
      <c r="C33" t="s">
        <v>182</v>
      </c>
      <c r="D33">
        <v>2893.2353378828425</v>
      </c>
      <c r="E33">
        <v>2914.3912225812774</v>
      </c>
      <c r="F33">
        <v>2933.3085145106284</v>
      </c>
      <c r="G33">
        <v>2949.614696709281</v>
      </c>
      <c r="H33">
        <v>2963.097746334481</v>
      </c>
      <c r="I33">
        <v>2973.7395740454513</v>
      </c>
      <c r="J33">
        <v>2981.7202481877935</v>
      </c>
      <c r="K33">
        <v>2987.3809603215414</v>
      </c>
    </row>
    <row r="34" spans="3:11" ht="13.5">
      <c r="C34" t="s">
        <v>380</v>
      </c>
      <c r="D34" s="88">
        <v>1.1571681506084628</v>
      </c>
      <c r="E34" s="88">
        <v>1.1656295832649877</v>
      </c>
      <c r="F34" s="88">
        <v>1.1731956762923272</v>
      </c>
      <c r="G34" s="88">
        <v>1.1797174391269076</v>
      </c>
      <c r="H34" s="88">
        <v>1.1851100718640608</v>
      </c>
      <c r="I34" s="88">
        <v>1.1893663395551668</v>
      </c>
      <c r="J34" s="88">
        <v>1.1925582616974773</v>
      </c>
      <c r="K34" s="88">
        <v>1.1948223000579823</v>
      </c>
    </row>
    <row r="37" ht="13.5">
      <c r="B37" t="s">
        <v>382</v>
      </c>
    </row>
    <row r="38" spans="3:8" ht="13.5">
      <c r="C38" t="s">
        <v>375</v>
      </c>
      <c r="D38">
        <v>1000</v>
      </c>
      <c r="E38">
        <v>1000</v>
      </c>
      <c r="F38">
        <v>1000</v>
      </c>
      <c r="G38">
        <v>1000</v>
      </c>
      <c r="H38">
        <v>1000</v>
      </c>
    </row>
    <row r="39" spans="3:8" ht="13.5">
      <c r="C39" t="s">
        <v>376</v>
      </c>
      <c r="D39">
        <v>5000</v>
      </c>
      <c r="E39">
        <v>4000</v>
      </c>
      <c r="F39">
        <v>3000</v>
      </c>
      <c r="G39">
        <v>2000</v>
      </c>
      <c r="H39">
        <v>1000</v>
      </c>
    </row>
    <row r="40" spans="3:8" ht="13.5">
      <c r="C40" t="s">
        <v>377</v>
      </c>
      <c r="D40">
        <v>875</v>
      </c>
      <c r="E40">
        <v>875</v>
      </c>
      <c r="F40">
        <v>875</v>
      </c>
      <c r="G40">
        <v>875</v>
      </c>
      <c r="H40">
        <v>875</v>
      </c>
    </row>
    <row r="41" spans="3:8" ht="13.5">
      <c r="C41" t="s">
        <v>378</v>
      </c>
      <c r="D41">
        <v>2</v>
      </c>
      <c r="E41">
        <v>2</v>
      </c>
      <c r="F41">
        <v>2</v>
      </c>
      <c r="G41">
        <v>2</v>
      </c>
      <c r="H41">
        <v>2</v>
      </c>
    </row>
    <row r="42" spans="3:8" ht="13.5">
      <c r="C42" t="s">
        <v>379</v>
      </c>
      <c r="D42">
        <v>375</v>
      </c>
      <c r="E42">
        <v>375</v>
      </c>
      <c r="F42">
        <v>375</v>
      </c>
      <c r="G42">
        <v>375</v>
      </c>
      <c r="H42">
        <v>375</v>
      </c>
    </row>
    <row r="43" spans="4:8" ht="13.5">
      <c r="D43">
        <v>3205.1216069260354</v>
      </c>
      <c r="E43">
        <v>3095.4755241648413</v>
      </c>
      <c r="F43">
        <v>2893.2353378828425</v>
      </c>
      <c r="G43">
        <v>2503.3934104343543</v>
      </c>
      <c r="H43">
        <v>2235.6698151623327</v>
      </c>
    </row>
    <row r="45" spans="3:8" ht="13.5">
      <c r="C45" t="s">
        <v>383</v>
      </c>
      <c r="D45">
        <v>5</v>
      </c>
      <c r="E45">
        <v>4</v>
      </c>
      <c r="F45">
        <v>3</v>
      </c>
      <c r="G45">
        <v>2</v>
      </c>
      <c r="H45">
        <v>1</v>
      </c>
    </row>
    <row r="46" spans="3:8" ht="13.5">
      <c r="C46" t="s">
        <v>182</v>
      </c>
      <c r="D46">
        <v>3205.1216069260354</v>
      </c>
      <c r="E46">
        <v>3095.4755241648413</v>
      </c>
      <c r="F46">
        <v>2893.2353378828425</v>
      </c>
      <c r="G46">
        <v>2503.3934104343543</v>
      </c>
      <c r="H46">
        <v>2235.6698151623327</v>
      </c>
    </row>
    <row r="47" spans="3:8" ht="13.5">
      <c r="C47" t="s">
        <v>380</v>
      </c>
      <c r="D47" s="88">
        <v>1.281909077287791</v>
      </c>
      <c r="E47" s="88">
        <v>1.2380554186693813</v>
      </c>
      <c r="F47" s="88">
        <v>1.1571681506084628</v>
      </c>
      <c r="G47" s="88">
        <v>1.0012483551087603</v>
      </c>
      <c r="H47" s="88">
        <v>0.8941705748954596</v>
      </c>
    </row>
  </sheetData>
  <printOptions/>
  <pageMargins left="0.75" right="0.75" top="1" bottom="1" header="0.512" footer="0.51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2008-08-10T14:06:16Z</dcterms:created>
  <dcterms:modified xsi:type="dcterms:W3CDTF">2008-10-10T06:35:41Z</dcterms:modified>
  <cp:category/>
  <cp:version/>
  <cp:contentType/>
  <cp:contentStatus/>
</cp:coreProperties>
</file>